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niel.james\Desktop\"/>
    </mc:Choice>
  </mc:AlternateContent>
  <xr:revisionPtr revIDLastSave="0" documentId="8_{FAE0EE1F-6128-4054-9E55-E5754BFC852B}" xr6:coauthVersionLast="47" xr6:coauthVersionMax="47" xr10:uidLastSave="{00000000-0000-0000-0000-000000000000}"/>
  <bookViews>
    <workbookView xWindow="4095" yWindow="525" windowWidth="29610" windowHeight="14685" tabRatio="615" firstSheet="2" activeTab="8" xr2:uid="{00000000-000D-0000-FFFF-FFFF00000000}"/>
  </bookViews>
  <sheets>
    <sheet name="Start here" sheetId="1" r:id="rId1"/>
    <sheet name="Cheat sheet" sheetId="2" r:id="rId2"/>
    <sheet name="Your fleet" sheetId="3" r:id="rId3"/>
    <sheet name="Rollover check" sheetId="4" r:id="rId4"/>
    <sheet name="Compliance" sheetId="5" r:id="rId5"/>
    <sheet name="Hidden costs" sheetId="6" r:id="rId6"/>
    <sheet name="Fleet changes" sheetId="7" r:id="rId7"/>
    <sheet name="Before you sign off" sheetId="8" r:id="rId8"/>
    <sheet name="Your results" sheetId="9" r:id="rId9"/>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18" i="3" l="1"/>
  <c r="B26" i="9"/>
  <c r="B25" i="9"/>
  <c r="A23" i="8"/>
  <c r="B21" i="8"/>
  <c r="B20" i="8"/>
  <c r="B19" i="9" s="1"/>
  <c r="D19" i="9" s="1"/>
  <c r="B19" i="8"/>
  <c r="A24" i="7"/>
  <c r="H20" i="7"/>
  <c r="F20" i="7"/>
  <c r="H19" i="7"/>
  <c r="F19" i="7"/>
  <c r="H18" i="7"/>
  <c r="F18" i="7"/>
  <c r="H17" i="7"/>
  <c r="F17" i="7"/>
  <c r="H16" i="7"/>
  <c r="F16" i="7"/>
  <c r="H15" i="7"/>
  <c r="F15" i="7"/>
  <c r="H14" i="7"/>
  <c r="F14" i="7"/>
  <c r="H13" i="7"/>
  <c r="F13" i="7"/>
  <c r="F12" i="7"/>
  <c r="H12" i="7" s="1"/>
  <c r="H11" i="7"/>
  <c r="F11" i="7"/>
  <c r="H10" i="7"/>
  <c r="F10" i="7"/>
  <c r="F21" i="7" s="1"/>
  <c r="H9" i="7"/>
  <c r="F9" i="7"/>
  <c r="H8" i="7"/>
  <c r="F8" i="7"/>
  <c r="H7" i="7"/>
  <c r="F7" i="7"/>
  <c r="H6" i="7"/>
  <c r="H21" i="7" s="1"/>
  <c r="B13" i="9" s="1"/>
  <c r="F6" i="7"/>
  <c r="A21" i="6"/>
  <c r="G14" i="6"/>
  <c r="E14" i="6"/>
  <c r="G13" i="6"/>
  <c r="E13" i="6"/>
  <c r="G12" i="6"/>
  <c r="E12" i="6"/>
  <c r="G11" i="6"/>
  <c r="F11" i="6"/>
  <c r="F15" i="6" s="1"/>
  <c r="F16" i="6" s="1"/>
  <c r="B18" i="9" s="1"/>
  <c r="G10" i="6"/>
  <c r="F10" i="6"/>
  <c r="G9" i="6"/>
  <c r="F9" i="6"/>
  <c r="G8" i="6"/>
  <c r="F8" i="6"/>
  <c r="G7" i="6"/>
  <c r="F7" i="6"/>
  <c r="G6" i="6"/>
  <c r="G15" i="6" s="1"/>
  <c r="F6" i="6"/>
  <c r="A44" i="5"/>
  <c r="C42" i="5"/>
  <c r="B42" i="5"/>
  <c r="B15" i="9" s="1"/>
  <c r="C41" i="5"/>
  <c r="C35" i="5"/>
  <c r="B33" i="5"/>
  <c r="B34" i="5" s="1"/>
  <c r="B35" i="5" s="1"/>
  <c r="B32" i="5"/>
  <c r="C22" i="5"/>
  <c r="B22" i="5"/>
  <c r="C15" i="5"/>
  <c r="B12" i="5"/>
  <c r="B13" i="5" s="1"/>
  <c r="B14" i="5" s="1"/>
  <c r="B15" i="5" s="1"/>
  <c r="B41" i="5" s="1"/>
  <c r="B12" i="9" s="1"/>
  <c r="A23" i="4"/>
  <c r="J18" i="4"/>
  <c r="B10" i="9" s="1"/>
  <c r="C18" i="4"/>
  <c r="B18" i="4"/>
  <c r="B20" i="4" s="1"/>
  <c r="C20" i="4" s="1"/>
  <c r="I17" i="4"/>
  <c r="H17" i="4"/>
  <c r="D17" i="4"/>
  <c r="F17" i="4" s="1"/>
  <c r="I16" i="4"/>
  <c r="H16" i="4"/>
  <c r="D16" i="4"/>
  <c r="F16" i="4" s="1"/>
  <c r="H15" i="4"/>
  <c r="I15" i="4" s="1"/>
  <c r="D15" i="4"/>
  <c r="F15" i="4" s="1"/>
  <c r="H14" i="4"/>
  <c r="D14" i="4"/>
  <c r="F14" i="4" s="1"/>
  <c r="I13" i="4"/>
  <c r="H13" i="4"/>
  <c r="D13" i="4"/>
  <c r="F13" i="4" s="1"/>
  <c r="I12" i="4"/>
  <c r="H12" i="4"/>
  <c r="D12" i="4"/>
  <c r="F12" i="4" s="1"/>
  <c r="H11" i="4"/>
  <c r="I11" i="4" s="1"/>
  <c r="D11" i="4"/>
  <c r="F11" i="4" s="1"/>
  <c r="H10" i="4"/>
  <c r="I10" i="4" s="1"/>
  <c r="D10" i="4"/>
  <c r="F10" i="4" s="1"/>
  <c r="I9" i="4"/>
  <c r="H9" i="4"/>
  <c r="D9" i="4"/>
  <c r="D18" i="4" s="1"/>
  <c r="B6" i="9" s="1"/>
  <c r="C6" i="9" s="1"/>
  <c r="H8" i="4"/>
  <c r="I8" i="4" s="1"/>
  <c r="D8" i="4"/>
  <c r="F8" i="4" s="1"/>
  <c r="H7" i="4"/>
  <c r="D7" i="4"/>
  <c r="F7" i="4" s="1"/>
  <c r="I6" i="4"/>
  <c r="H6" i="4"/>
  <c r="H18" i="4" s="1"/>
  <c r="D6" i="4"/>
  <c r="F6" i="4" s="1"/>
  <c r="A60" i="2"/>
  <c r="B14" i="9" l="1"/>
  <c r="C14" i="9" s="1"/>
  <c r="D12" i="9"/>
  <c r="C12" i="9"/>
  <c r="I14" i="4"/>
  <c r="K14" i="4"/>
  <c r="G14" i="4"/>
  <c r="G11" i="4"/>
  <c r="K11" i="4"/>
  <c r="K12" i="4"/>
  <c r="G12" i="4"/>
  <c r="K13" i="4"/>
  <c r="G13" i="4"/>
  <c r="K17" i="4"/>
  <c r="G17" i="4"/>
  <c r="F18" i="4"/>
  <c r="B7" i="9" s="1"/>
  <c r="K6" i="4"/>
  <c r="G6" i="4"/>
  <c r="G18" i="6"/>
  <c r="G17" i="6"/>
  <c r="D17" i="9" s="1"/>
  <c r="B17" i="9"/>
  <c r="C17" i="9" s="1"/>
  <c r="D15" i="9"/>
  <c r="C15" i="9"/>
  <c r="G15" i="4"/>
  <c r="K15" i="4"/>
  <c r="K16" i="4"/>
  <c r="G16" i="4"/>
  <c r="G8" i="4"/>
  <c r="K8" i="4"/>
  <c r="K10" i="4"/>
  <c r="G10" i="4"/>
  <c r="D13" i="9"/>
  <c r="C13" i="9"/>
  <c r="I7" i="4"/>
  <c r="I18" i="4" s="1"/>
  <c r="B9" i="9" s="1"/>
  <c r="K7" i="4"/>
  <c r="G7" i="4"/>
  <c r="F9" i="4"/>
  <c r="B8" i="9" l="1"/>
  <c r="C7" i="9"/>
  <c r="D14" i="9"/>
  <c r="K9" i="4"/>
  <c r="K18" i="4" s="1"/>
  <c r="G9" i="4"/>
  <c r="G18" i="4" s="1"/>
  <c r="D8" i="9" l="1"/>
  <c r="C8" i="9"/>
</calcChain>
</file>

<file path=xl/sharedStrings.xml><?xml version="1.0" encoding="utf-8"?>
<sst xmlns="http://schemas.openxmlformats.org/spreadsheetml/2006/main" count="439" uniqueCount="375">
  <si>
    <t>2027 Fleet Budget Check</t>
  </si>
  <si>
    <t>Find what a rolled-over budget misses, before you sign it off.  |  Free to use and share  |  Prepared by Shipnet</t>
  </si>
  <si>
    <t>What this is</t>
  </si>
  <si>
    <t>Most fleet budgets are last year's numbers plus an uplift. This workbook tests yours in four places a rollover budget usually misses: drift from actuals, compliance costs, hidden process costs and fleet changes.</t>
  </si>
  <si>
    <t>Time needed</t>
  </si>
  <si>
    <t>About 30 minutes, with your 2026 budget and a rough idea of 2026 actuals to hand.</t>
  </si>
  <si>
    <t>What you get</t>
  </si>
  <si>
    <t>A results page showing what your rollover may be missing, per vessel and as a share of operating cost, plus a sign-off checklist.</t>
  </si>
  <si>
    <t>Cheat sheet</t>
  </si>
  <si>
    <t>New to some of the terms, or want to know how a number is worked out? The Cheat sheet tab explains how the workbook fits together, how the main figures are calculated, and what each term means.</t>
  </si>
  <si>
    <t>How to use it</t>
  </si>
  <si>
    <t>1. Your fleet: basic details and your 2026 budget.
2. Rollover check: compare each line with last year's actual.
3. Compliance: EU ETS and FuelEU Maritime exposure.
4. Hidden costs: time and premiums nobody budgets for.
5. Fleet changes: vessels, entities and currencies changing in 2027.
6. Your results and Before you sign off.</t>
  </si>
  <si>
    <t>Input cells</t>
  </si>
  <si>
    <t>Your numbers</t>
  </si>
  <si>
    <t>Cells shaded like this are for your numbers. Everything else calculates. Example values are included so you can see how it works: replace them with your own.</t>
  </si>
  <si>
    <t>Estimates, not advice</t>
  </si>
  <si>
    <t>Results are planning estimates based on your inputs. They are not financial, legal or regulatory advice. Confirm compliance figures with your verifier and commercial team.</t>
  </si>
  <si>
    <t>Your data stays with you</t>
  </si>
  <si>
    <t>Nothing in this workbook is sent anywhere. Share results with us only if you want a second opinion.</t>
  </si>
  <si>
    <t>Stuck, or want a second opinion? We are happy to help, free.</t>
  </si>
  <si>
    <t>Some questions here have no single right answer. Where that is the case the workbook says so.</t>
  </si>
  <si>
    <t>Ask</t>
  </si>
  <si>
    <t>Email</t>
  </si>
  <si>
    <t>Book a 20-minute walk-through</t>
  </si>
  <si>
    <t>Anonymous benchmark</t>
  </si>
  <si>
    <t>Send us your Results page (no company name needed) and we'll compare it with what we typically see.</t>
  </si>
  <si>
    <t>How the workbook works, how the main numbers are calculated, and what the terms mean.</t>
  </si>
  <si>
    <t>How the workbook fits together</t>
  </si>
  <si>
    <t>Sheet</t>
  </si>
  <si>
    <t>What you enter</t>
  </si>
  <si>
    <t>What it works out</t>
  </si>
  <si>
    <t>Feeds into</t>
  </si>
  <si>
    <t>1. Your fleet</t>
  </si>
  <si>
    <t>Vessel count, 2026 budget, uplift, exchange rate, staff cost per hour</t>
  </si>
  <si>
    <t>Nothing on its own: these figures are used everywhere else</t>
  </si>
  <si>
    <t>Every other sheet</t>
  </si>
  <si>
    <t>2. Rollover check</t>
  </si>
  <si>
    <t>2026 budget and forecast actual by line; your own 2027 estimate if you have one</t>
  </si>
  <si>
    <t>2027 rollover, working figure, drift flags, cost per vessel</t>
  </si>
  <si>
    <t>Your results</t>
  </si>
  <si>
    <t>3. Compliance</t>
  </si>
  <si>
    <t>Emissions, fuel use, allowance price, GHG intensity, share recovered from charterers</t>
  </si>
  <si>
    <t>EU ETS cost due in 2027, EU ETS accrual for 2027, estimated FuelEU penalty</t>
  </si>
  <si>
    <t>4. Hidden costs</t>
  </si>
  <si>
    <t>Rough volumes and times for everyday tasks, plus urgent and unplanned premiums</t>
  </si>
  <si>
    <t>Hours and cost per year, full-time equivalents, share of budget</t>
  </si>
  <si>
    <t>5. Fleet changes</t>
  </si>
  <si>
    <t>Known changes in 2027 and their set-up, training and other costs</t>
  </si>
  <si>
    <t>Total cost of changes and how much is not yet budgeted</t>
  </si>
  <si>
    <t>6. Before you sign off</t>
  </si>
  <si>
    <t>Yes, No or Not sure for 12 questions</t>
  </si>
  <si>
    <t>Count of open questions</t>
  </si>
  <si>
    <t>Your threshold for hidden costs (optional)</t>
  </si>
  <si>
    <t>What may be missing from the budget, per vessel and as a percentage</t>
  </si>
  <si>
    <t>Your decision, or a second opinion from us</t>
  </si>
  <si>
    <t>How the main numbers are calculated</t>
  </si>
  <si>
    <t>Number</t>
  </si>
  <si>
    <t>How it is calculated</t>
  </si>
  <si>
    <t>Where</t>
  </si>
  <si>
    <t>2027 rollover</t>
  </si>
  <si>
    <t>2026 budget line × (1 + planned uplift)</t>
  </si>
  <si>
    <t>Rollover check</t>
  </si>
  <si>
    <t>2027 working figure</t>
  </si>
  <si>
    <t>Your 2027 estimate if you entered one, otherwise the rollover</t>
  </si>
  <si>
    <t>Drift flag</t>
  </si>
  <si>
    <t>Shown when the 2026 actual differs from the 2026 budget by more than 5%</t>
  </si>
  <si>
    <t>In-scope emissions</t>
  </si>
  <si>
    <t>Emissions within the EU/EEA and at berth, plus half of emissions on voyages into or out of the EU/EEA</t>
  </si>
  <si>
    <t>Compliance</t>
  </si>
  <si>
    <t>EU ETS cost</t>
  </si>
  <si>
    <t>In-scope emissions × phase-in share × allowance price × (1 − share recovered) × exchange rate</t>
  </si>
  <si>
    <t>FuelEU compliance balance</t>
  </si>
  <si>
    <t>(Target intensity − actual intensity) × in-scope energy. Negative means a deficit</t>
  </si>
  <si>
    <t>FuelEU penalty</t>
  </si>
  <si>
    <t>Deficit ÷ (actual intensity × 41,000) × EUR 2,400 × consecutive-deficit multiplier</t>
  </si>
  <si>
    <t>Hidden cost (time)</t>
  </si>
  <si>
    <t>Hours per year × fully loaded staff cost per hour</t>
  </si>
  <si>
    <t>Hidden costs</t>
  </si>
  <si>
    <t>Full-time equivalents</t>
  </si>
  <si>
    <t>Hidden hours per year ÷ (hours per day × 5 × working weeks)</t>
  </si>
  <si>
    <t>Total that may be missing</t>
  </si>
  <si>
    <t>Compliance cash due in 2027 not yet budgeted + fleet change costs not yet budgeted</t>
  </si>
  <si>
    <t>Glossary</t>
  </si>
  <si>
    <t>Term</t>
  </si>
  <si>
    <t>What it means</t>
  </si>
  <si>
    <t>Rollover budget</t>
  </si>
  <si>
    <t>A budget built by taking last year's figures and adding a percentage, rather than testing each line against what was actually spent.</t>
  </si>
  <si>
    <t>Uplift</t>
  </si>
  <si>
    <t>The percentage added to last year's budget to produce the rollover.</t>
  </si>
  <si>
    <t>Forecast actual</t>
  </si>
  <si>
    <t>Your best estimate of what will actually have been spent by the end of 2026.</t>
  </si>
  <si>
    <t>Working figure</t>
  </si>
  <si>
    <t>The 2027 number the workbook uses: your own estimate where you gave one, otherwise the rollover.</t>
  </si>
  <si>
    <t>Fully loaded staff cost</t>
  </si>
  <si>
    <t>Salary plus employer costs such as pension, insurance and office overhead, expressed per hour.</t>
  </si>
  <si>
    <t>Full-time equivalent (FTE)</t>
  </si>
  <si>
    <t>Hours expressed as the number of people working full time for a year.</t>
  </si>
  <si>
    <t>Dry dock and special survey reserve</t>
  </si>
  <si>
    <t>Money set aside each year for planned dry dockings and class surveys, which happen every few years.</t>
  </si>
  <si>
    <t>Owning entity</t>
  </si>
  <si>
    <t>A separate legal company that owns one or more vessels. Each usually has its own accounts.</t>
  </si>
  <si>
    <t>EU ETS</t>
  </si>
  <si>
    <t>The EU Emissions Trading System. Since 2024 it has covered emissions from large ships trading to, from and within the EU/EEA.</t>
  </si>
  <si>
    <t>Allowance (EUA)</t>
  </si>
  <si>
    <t>A permit to emit one tonne of CO2 equivalent. Ships must hand in enough allowances to cover their in-scope emissions.</t>
  </si>
  <si>
    <t>Surrender</t>
  </si>
  <si>
    <t>Handing allowances to the authorities. For shipping, allowances for one year's emissions are surrendered by 30 September of the following year.</t>
  </si>
  <si>
    <t>Phase-in</t>
  </si>
  <si>
    <t>EU ETS for shipping was introduced in steps: 40% of 2024 emissions, 70% of 2025 emissions and 100% from 2026 emissions onwards.</t>
  </si>
  <si>
    <t>In scope</t>
  </si>
  <si>
    <t>The share of emissions or energy the rules count: 100% within the EU/EEA and at berth, 50% on voyages into or out of the EU/EEA.</t>
  </si>
  <si>
    <t>CO2e</t>
  </si>
  <si>
    <t>CO2 equivalent: other greenhouse gases such as methane and nitrous oxide expressed as the amount of CO2 with the same warming effect.</t>
  </si>
  <si>
    <t>MRV</t>
  </si>
  <si>
    <t>Monitoring, reporting and verification: the EU rules under which ships record and report emissions each year.</t>
  </si>
  <si>
    <t>Verifier</t>
  </si>
  <si>
    <t>The accredited independent body that checks your emissions and FuelEU reports.</t>
  </si>
  <si>
    <t>Accrual vs cash</t>
  </si>
  <si>
    <t>Cash is when you pay. An accrual records the cost in the year it is incurred. EU ETS costs for 2027 emissions build up during 2027 but are paid in 2028.</t>
  </si>
  <si>
    <t>FuelEU Maritime</t>
  </si>
  <si>
    <t>EU rules, in force since 2025, that limit the greenhouse gas intensity of the energy ships use. The limit tightens in steps to 2050.</t>
  </si>
  <si>
    <t>GHG intensity (well-to-wake)</t>
  </si>
  <si>
    <t>Greenhouse gas emitted per unit of energy used, in gCO2e per MJ, counting emissions from producing the fuel as well as burning it.</t>
  </si>
  <si>
    <t>Target intensity</t>
  </si>
  <si>
    <t>The maximum GHG intensity allowed for the period: 2% below the 91.16 gCO2e/MJ reference for 2025 to 2029.</t>
  </si>
  <si>
    <t>Compliance balance</t>
  </si>
  <si>
    <t>How far above or below the target a ship's GHG intensity is, multiplied by the energy it used. A negative balance is a deficit.</t>
  </si>
  <si>
    <t>VLSFO equivalent</t>
  </si>
  <si>
    <t>Energy expressed as tonnes of very low sulphur fuel oil, at 41,000 MJ per tonne. FuelEU penalties are calculated on this basis.</t>
  </si>
  <si>
    <t>Lower calorific value</t>
  </si>
  <si>
    <t>The usable energy released when a tonne of fuel is burned, in MJ per tonne.</t>
  </si>
  <si>
    <t>EUR 2,400 per tonne of VLSFO-equivalent energy shortfall, increased for each consecutive year in deficit.</t>
  </si>
  <si>
    <t>Pooling</t>
  </si>
  <si>
    <t>Combining FuelEU compliance balances across ships, including with other companies, so a surplus on one offsets a deficit on another.</t>
  </si>
  <si>
    <t>Banking</t>
  </si>
  <si>
    <t>Carrying a FuelEU surplus forward to use in a later year.</t>
  </si>
  <si>
    <t>Recovery from charterers</t>
  </si>
  <si>
    <t>The share of compliance cost passed to charterers or owners under contract clauses. Unrecovered cost stays with you.</t>
  </si>
  <si>
    <t>Urgent-spares premium</t>
  </si>
  <si>
    <t>The extra paid when parts are bought at short notice: air freight, expediting and spot prices.</t>
  </si>
  <si>
    <t>Unplanned maintenance premium</t>
  </si>
  <si>
    <t>The extra cost of repairs carried out on the vessel's schedule rather than yours, compared with doing the same work planned.</t>
  </si>
  <si>
    <t>Basic details used across the workbook.</t>
  </si>
  <si>
    <t>Item</t>
  </si>
  <si>
    <t>Your figure</t>
  </si>
  <si>
    <t>Notes</t>
  </si>
  <si>
    <t>Company or fleet name (optional)</t>
  </si>
  <si>
    <t>Example Shipping</t>
  </si>
  <si>
    <t>Budget currency</t>
  </si>
  <si>
    <t>USD</t>
  </si>
  <si>
    <t>Label only. Enter all money in this currency, except where a sheet asks for EUR.</t>
  </si>
  <si>
    <t>Vessels in the fleet at the start of 2027</t>
  </si>
  <si>
    <t>Owning or managing entities</t>
  </si>
  <si>
    <t>Reporting currencies</t>
  </si>
  <si>
    <t>Total 2026 operating budget, all vessels</t>
  </si>
  <si>
    <t>Should match the total of your lines on the Rollover check sheet.</t>
  </si>
  <si>
    <t>Planned 2027 uplift on last year's budget</t>
  </si>
  <si>
    <t>The percentage you would apply if you simply rolled the budget forward.</t>
  </si>
  <si>
    <t>Exchange rate: 1 EUR in your budget currency</t>
  </si>
  <si>
    <t>Used to convert EU ETS and FuelEU costs, which are in EUR.</t>
  </si>
  <si>
    <t>Fully loaded shore staff cost per hour</t>
  </si>
  <si>
    <t>Salary plus on-costs, divided by working hours. A rough figure is fine.</t>
  </si>
  <si>
    <t>Working hours per day</t>
  </si>
  <si>
    <t>Working weeks per year</t>
  </si>
  <si>
    <t>Compare each line with what you actually spent. A rollover repeats last year's mistakes along with its numbers.</t>
  </si>
  <si>
    <t>Budget line</t>
  </si>
  <si>
    <t>2026 budget</t>
  </si>
  <si>
    <t>2026 forecast actual</t>
  </si>
  <si>
    <t>2027 rollover (budget + uplift)</t>
  </si>
  <si>
    <t>Your 2027 estimate (leave blank to use rollover)</t>
  </si>
  <si>
    <t>Change vs rollover</t>
  </si>
  <si>
    <t>Actual vs 2026 budget</t>
  </si>
  <si>
    <t>Flag</t>
  </si>
  <si>
    <t>Budgeted by vessel?</t>
  </si>
  <si>
    <t>2027 per vessel</t>
  </si>
  <si>
    <t>Crew</t>
  </si>
  <si>
    <t>Partly</t>
  </si>
  <si>
    <t>Technical maintenance and repairs</t>
  </si>
  <si>
    <t>Yes</t>
  </si>
  <si>
    <t>Spares</t>
  </si>
  <si>
    <t>No</t>
  </si>
  <si>
    <t>Stores and provisions</t>
  </si>
  <si>
    <t>Lubricants</t>
  </si>
  <si>
    <t>Insurance (H&amp;M, P&amp;I)</t>
  </si>
  <si>
    <t>Management fees and shore overhead</t>
  </si>
  <si>
    <t>Certification, class and compliance (excl. EU ETS and FuelEU)</t>
  </si>
  <si>
    <t>IT, systems and communications</t>
  </si>
  <si>
    <t>Other</t>
  </si>
  <si>
    <t>Total</t>
  </si>
  <si>
    <t>Check: lines total vs your total 2026 budget</t>
  </si>
  <si>
    <t>Flag rules: a line is flagged when the 2026 actual differs from the 2026 budget by more than 5%. "Below 2026 actual" means your 2027 figure is lower than what you actually spent this year: fine if there is a reason, risky if not.</t>
  </si>
  <si>
    <t>3. Compliance costs</t>
  </si>
  <si>
    <t>EU ETS and FuelEU Maritime in EUR, converted to your budget currency. Use verified figures where you have them.</t>
  </si>
  <si>
    <t>Unit</t>
  </si>
  <si>
    <t>EU ETS: allowances surrendered in 2027 for 2026 emissions</t>
  </si>
  <si>
    <t>2026 CO2e emissions: voyages within the EU/EEA and at berth in EU/EEA ports</t>
  </si>
  <si>
    <t>tonnes CO2e</t>
  </si>
  <si>
    <t>Counted at 100%. From your MRV monitoring.</t>
  </si>
  <si>
    <t>2026 CO2e emissions: voyages into or out of the EU/EEA</t>
  </si>
  <si>
    <t>Counted at 50%.</t>
  </si>
  <si>
    <t>Phase-in share for 2026 emissions</t>
  </si>
  <si>
    <t>%</t>
  </si>
  <si>
    <t>Example: 100% for 2026 emissions. Confirm with your verifier.</t>
  </si>
  <si>
    <t>Expected price per allowance (EUA)</t>
  </si>
  <si>
    <t>EUR / tonne</t>
  </si>
  <si>
    <t>EXAMPLE ONLY. Use a current forward price or your treasury assumption.</t>
  </si>
  <si>
    <t>Share you expect charterers or other parties to cover</t>
  </si>
  <si>
    <t>Depends on your charter party clauses.</t>
  </si>
  <si>
    <t>Allowances to surrender</t>
  </si>
  <si>
    <t>EUAs</t>
  </si>
  <si>
    <t>Gross cost, EUR</t>
  </si>
  <si>
    <t>EUR</t>
  </si>
  <si>
    <t>Net cost due in 2027, budget currency</t>
  </si>
  <si>
    <t>After expected recovery.</t>
  </si>
  <si>
    <t>EU ETS: accrual for 2027 emissions (surrendered in 2028)</t>
  </si>
  <si>
    <t>Expected 2027 CO2e: within EU/EEA and at berth</t>
  </si>
  <si>
    <t>Adjust for fleet and trading changes.</t>
  </si>
  <si>
    <t>Expected 2027 CO2e: into or out of EU/EEA</t>
  </si>
  <si>
    <t>Phase-in share for 2027 emissions</t>
  </si>
  <si>
    <t>Confirm with your verifier.</t>
  </si>
  <si>
    <t>Expected EUA price for accrual</t>
  </si>
  <si>
    <t>EXAMPLE ONLY.</t>
  </si>
  <si>
    <t>Net accrual for 2027 emissions, budget currency</t>
  </si>
  <si>
    <t>Uses the same recovery share as above.</t>
  </si>
  <si>
    <t>FuelEU Maritime: estimated penalty for 2026 performance</t>
  </si>
  <si>
    <t>Fuel used on voyages within the EU/EEA and at berth</t>
  </si>
  <si>
    <t>tonnes</t>
  </si>
  <si>
    <t>Counted at 100%.</t>
  </si>
  <si>
    <t>Fuel used on voyages into or out of the EU/EEA</t>
  </si>
  <si>
    <t>Energy content of fuel (lower calorific value)</t>
  </si>
  <si>
    <t>MJ / tonne</t>
  </si>
  <si>
    <t>About 41,000 for VLSFO. Use a weighted figure for mixed fuels.</t>
  </si>
  <si>
    <t>Your actual well-to-wake GHG intensity</t>
  </si>
  <si>
    <t>gCO2e / MJ</t>
  </si>
  <si>
    <t>EXAMPLE ONLY. From your FuelEU monitoring or verifier.</t>
  </si>
  <si>
    <t>Target GHG intensity for the period</t>
  </si>
  <si>
    <t>Example: 2% below the 91.16 reference for 2025–2029. Confirm.</t>
  </si>
  <si>
    <t>Consecutive-deficit multiplier</t>
  </si>
  <si>
    <t>x</t>
  </si>
  <si>
    <t>1.0 for a first deficit year. Penalties increase for consecutive years.</t>
  </si>
  <si>
    <t>In-scope energy</t>
  </si>
  <si>
    <t>MJ</t>
  </si>
  <si>
    <t>gCO2e</t>
  </si>
  <si>
    <t>Negative means a deficit.</t>
  </si>
  <si>
    <t>Estimated penalty, EUR</t>
  </si>
  <si>
    <t>Penalty rate of EUR 2,400 per tonne of VLSFO-equivalent energy shortfall.</t>
  </si>
  <si>
    <t>Net FuelEU cost, budget currency</t>
  </si>
  <si>
    <t>Before any pooling or banking, which can reduce or remove it.</t>
  </si>
  <si>
    <t>Is this already in your 2027 figures?</t>
  </si>
  <si>
    <t>EU ETS cost for 2026 emissions included?</t>
  </si>
  <si>
    <t>Yes / No</t>
  </si>
  <si>
    <t>Answer No if it sits outside the operating budget.</t>
  </si>
  <si>
    <t>EU ETS accrual for 2027 emissions included?</t>
  </si>
  <si>
    <t>FuelEU cost included?</t>
  </si>
  <si>
    <t>Cash due in 2027 for 2026 compliance, not yet budgeted</t>
  </si>
  <si>
    <t>EU ETS surrender and any FuelEU penalty for 2026 fall due in 2027.</t>
  </si>
  <si>
    <t>Cost building up during 2027 (ETS accrual), not yet budgeted</t>
  </si>
  <si>
    <t>Shown separately so cash and accrual are not added together.</t>
  </si>
  <si>
    <t>Work and premiums that never get a budget line. Rough answers are fine: ask the people who do the work.</t>
  </si>
  <si>
    <t>Where the cost hides</t>
  </si>
  <si>
    <t>Volume</t>
  </si>
  <si>
    <t>Volume unit</t>
  </si>
  <si>
    <t>Time or cost per unit</t>
  </si>
  <si>
    <t>Hours per year</t>
  </si>
  <si>
    <t>Cost per year</t>
  </si>
  <si>
    <t>What a high figure usually signals</t>
  </si>
  <si>
    <t>Typing the same data into more than one system</t>
  </si>
  <si>
    <t>people</t>
  </si>
  <si>
    <t>hours per person per week</t>
  </si>
  <si>
    <t>Systems that do not share data, so people become the integration.</t>
  </si>
  <si>
    <t>Month-end reconciliation between vessel and office records</t>
  </si>
  <si>
    <t>days per person per month</t>
  </si>
  <si>
    <t>Vessel, purchasing and finance records that disagree until someone forces them to match.</t>
  </si>
  <si>
    <t>Chasing purchase orders, approvals and deliveries</t>
  </si>
  <si>
    <t>purchase orders a year</t>
  </si>
  <si>
    <t>hours per order</t>
  </si>
  <si>
    <t>Approvals and order status that are not visible to everyone who needs them.</t>
  </si>
  <si>
    <t>Building reports for owners, charterers and regulators by hand</t>
  </si>
  <si>
    <t>reports a year</t>
  </si>
  <si>
    <t>hours per report</t>
  </si>
  <si>
    <t>Reporting assembled from spreadsheets rather than produced from one source.</t>
  </si>
  <si>
    <t>Answering "what did this vessel actually cost?"</t>
  </si>
  <si>
    <t>requests a year</t>
  </si>
  <si>
    <t>hours per request</t>
  </si>
  <si>
    <t>Costs that are not captured by vessel as they happen.</t>
  </si>
  <si>
    <t>Re-keying vessel data ashore</t>
  </si>
  <si>
    <t>vessels</t>
  </si>
  <si>
    <t>hours per vessel per week</t>
  </si>
  <si>
    <t>Ship and shore working in separate systems.</t>
  </si>
  <si>
    <t>Premium paid for urgent spares (air freight, expediting, spot prices)</t>
  </si>
  <si>
    <t>urgent orders a year</t>
  </si>
  <si>
    <t>Requirements spotted late; maintenance and purchasing not seeing the same information.</t>
  </si>
  <si>
    <t>Extra cost of unplanned maintenance compared with planned</t>
  </si>
  <si>
    <t>unplanned events a year</t>
  </si>
  <si>
    <t>Maintenance history and condition data not driving planning.</t>
  </si>
  <si>
    <t>Late-payment charges and missed early-payment discounts</t>
  </si>
  <si>
    <t>invoices a year</t>
  </si>
  <si>
    <t>Invoices waiting for approval or matching.</t>
  </si>
  <si>
    <t>Total hidden cost per year</t>
  </si>
  <si>
    <t>Hours per year as full-time equivalents</t>
  </si>
  <si>
    <t>As a share of your 2026 operating budget</t>
  </si>
  <si>
    <t>Per vessel</t>
  </si>
  <si>
    <t>Most of the time costs are already paid for in salaries and overtime, so they will not appear as savings in the budget. They show capacity your team could spend on better work, and they grow every time the fleet does.</t>
  </si>
  <si>
    <t>5. Fleet changes in 2027</t>
  </si>
  <si>
    <t>Changes you already know about, and what each one needs. A rollover assumes next year's fleet looks like this year's.</t>
  </si>
  <si>
    <t>Change</t>
  </si>
  <si>
    <t>Set-up and data migration, each</t>
  </si>
  <si>
    <t>Training, each</t>
  </si>
  <si>
    <t>Other costs, each</t>
  </si>
  <si>
    <t>Already budgeted?</t>
  </si>
  <si>
    <t>Not yet budgeted</t>
  </si>
  <si>
    <t>Vessel joining</t>
  </si>
  <si>
    <t>Taking over technical management</t>
  </si>
  <si>
    <t>New owning entity</t>
  </si>
  <si>
    <t>New reporting currency</t>
  </si>
  <si>
    <t>Think about systems set-up, moving maintenance and purchasing history, crew and office training, new chart of accounts, intercompany and currency reporting.</t>
  </si>
  <si>
    <t>Twelve questions to answer before the budget is approved.</t>
  </si>
  <si>
    <t>Question</t>
  </si>
  <si>
    <t>Your answer</t>
  </si>
  <si>
    <t>Why it matters</t>
  </si>
  <si>
    <t>1. Is every line compared with 2026 actuals, not just the 2026 budget?</t>
  </si>
  <si>
    <t>A rollover repeats last year's errors.</t>
  </si>
  <si>
    <t>2. Can you see 2026 cost by vessel today, without a manual exercise?</t>
  </si>
  <si>
    <t>Fleet-level budgets hide the vessel that is losing money.</t>
  </si>
  <si>
    <t>3. Is the EU ETS cost for 2026 emissions, surrendered in 2027, in the budget?</t>
  </si>
  <si>
    <t>It is a cash cost with a fixed deadline.</t>
  </si>
  <si>
    <t>4. Is an accrual for 2027 emissions included?</t>
  </si>
  <si>
    <t>Next year's liability builds month by month.</t>
  </si>
  <si>
    <t>5. Do you know your FuelEU Maritime position for 2026?</t>
  </si>
  <si>
    <t>A deficit becomes a penalty unless pooled or banked.</t>
  </si>
  <si>
    <t>6. Is it agreed how much compliance cost charterers will cover, and is recovery tracked?</t>
  </si>
  <si>
    <t>Unrecovered cost lands on your P&amp;L.</t>
  </si>
  <si>
    <t>7. Is there a line for urgent spares and unplanned maintenance premiums?</t>
  </si>
  <si>
    <t>Individually small, collectively large.</t>
  </si>
  <si>
    <t>8. Do you know how long month-end reconciliation really takes?</t>
  </si>
  <si>
    <t>It is a cost paid in salaries and delay.</t>
  </si>
  <si>
    <t>9. Are known fleet changes budgeted, including set-up and training?</t>
  </si>
  <si>
    <t>Takeovers and new entities cost more than the vessel.</t>
  </si>
  <si>
    <t>10. Can your systems add an entity or currency without workarounds?</t>
  </si>
  <si>
    <t>Workarounds become permanent hidden costs.</t>
  </si>
  <si>
    <t>11. Is the dry dock reserve based on the actual docking schedule?</t>
  </si>
  <si>
    <t>A smoothed reserve can hide a cash spike.</t>
  </si>
  <si>
    <t>12. Will maintenance and purchasing see the same requirement at the same time in 2027?</t>
  </si>
  <si>
    <t>If not, the urgent-order premium continues.</t>
  </si>
  <si>
    <t>Answered Yes</t>
  </si>
  <si>
    <t>Answered No</t>
  </si>
  <si>
    <t>Not sure</t>
  </si>
  <si>
    <t>What your rollover budget may be missing.</t>
  </si>
  <si>
    <t>Measure</t>
  </si>
  <si>
    <t>Amount</t>
  </si>
  <si>
    <t>What it suggests</t>
  </si>
  <si>
    <t>2027 rollover total (2026 budget + uplift)</t>
  </si>
  <si>
    <t>Your 2027 working figure</t>
  </si>
  <si>
    <t>Change from rollover</t>
  </si>
  <si>
    <t>Lines flagged on the rollover check</t>
  </si>
  <si>
    <t>Lines not budgeted by vessel</t>
  </si>
  <si>
    <t>Costs a rollover usually leaves out</t>
  </si>
  <si>
    <t>Compliance cash due in 2027, not yet budgeted</t>
  </si>
  <si>
    <t>Fleet change cost not yet budgeted</t>
  </si>
  <si>
    <t>Total that may be missing from your budget</t>
  </si>
  <si>
    <t>Also plan for: EU ETS cost building up during 2027</t>
  </si>
  <si>
    <t>Costs already paid for, but worth knowing</t>
  </si>
  <si>
    <t>Hidden process costs per year</t>
  </si>
  <si>
    <t>Hidden hours as full-time equivalents</t>
  </si>
  <si>
    <t>Sign-off questions answered No or Not sure</t>
  </si>
  <si>
    <t>Flag hidden costs above this share of operating budget</t>
  </si>
  <si>
    <t>Adjust to suit your organisation.</t>
  </si>
  <si>
    <t>Want a second opinion?</t>
  </si>
  <si>
    <t>Ask a question</t>
  </si>
  <si>
    <t>20-minute walk-through of your results</t>
  </si>
  <si>
    <t>Send us this page without your company name and we'll compare it with what we typically see.</t>
  </si>
  <si>
    <t>Planning estimates based on your inputs, not financial, legal or regulatory advice.</t>
  </si>
  <si>
    <t>sales@shipnet</t>
  </si>
  <si>
    <t>Lloyd Prichard</t>
  </si>
  <si>
    <t>https://meetings.hubspot.com/lloyd-prichard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</si>
</sst>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0"/>
    <numFmt numFmtId="167" formatCode="0.0"/>
    <numFmt numFmtId="168" formatCode="0%;\(0%\);\-"/>
  </numFmts>
  <fonts count="14" x14ac:knownFonts="1">
    <font>
      <sz val="11"/>
      <color theme="1"/>
      <name val="Calibri"/>
      <family val="2"/>
      <charset val="1"/>
    </font>
    <font>
      <b/>
      <sz val="16"/>
      <color rgb="FFFFFFFF"/>
      <name val="Arial"/>
      <charset val="1"/>
    </font>
    <font>
      <sz val="10"/>
      <color rgb="FFB7CDC9"/>
      <name val="Arial"/>
      <charset val="1"/>
    </font>
    <font>
      <b/>
      <sz val="10"/>
      <color rgb="FF09324A"/>
      <name val="Arial"/>
      <charset val="1"/>
    </font>
    <font>
      <sz val="10"/>
      <color rgb="FF222222"/>
      <name val="Arial"/>
      <charset val="1"/>
    </font>
    <font>
      <b/>
      <u/>
      <sz val="10"/>
      <color rgb="FF09324A"/>
      <name val="Arial"/>
      <charset val="1"/>
    </font>
    <font>
      <sz val="10"/>
      <color rgb="FF0000FF"/>
      <name val="Arial"/>
      <charset val="1"/>
    </font>
    <font>
      <b/>
      <sz val="11"/>
      <color rgb="FF09324A"/>
      <name val="Arial"/>
      <charset val="1"/>
    </font>
    <font>
      <i/>
      <sz val="9"/>
      <color rgb="FF595959"/>
      <name val="Arial"/>
      <charset val="1"/>
    </font>
    <font>
      <b/>
      <sz val="10"/>
      <color rgb="FF222222"/>
      <name val="Arial"/>
      <charset val="1"/>
    </font>
    <font>
      <sz val="10"/>
      <color rgb="FF09324A"/>
      <name val="Arial"/>
      <charset val="1"/>
    </font>
    <font>
      <b/>
      <sz val="10"/>
      <color rgb="FFFFFFFF"/>
      <name val="Arial"/>
      <charset val="1"/>
    </font>
    <font>
      <b/>
      <sz val="9"/>
      <color rgb="FF09324A"/>
      <name val="Arial"/>
      <charset val="1"/>
    </font>
    <font>
      <u/>
      <sz val="11"/>
      <color theme="10"/>
      <name val="Calibri"/>
      <family val="2"/>
      <charset val="1"/>
    </font>
  </fonts>
  <fills count="6">
    <fill>
      <patternFill patternType="none"/>
    </fill>
    <fill>
      <patternFill patternType="gray125"/>
    </fill>
    <fill>
      <patternFill patternType="solid">
        <fgColor rgb="FF09324A"/>
        <bgColor rgb="FF222222"/>
      </patternFill>
    </fill>
    <fill>
      <patternFill patternType="solid">
        <fgColor rgb="FFE6FF2B"/>
        <bgColor rgb="FFFFFF00"/>
      </patternFill>
    </fill>
    <fill>
      <patternFill patternType="solid">
        <fgColor rgb="FFF5FFB8"/>
        <bgColor rgb="FFFFFF99"/>
      </patternFill>
    </fill>
    <fill>
      <patternFill patternType="solid">
        <fgColor rgb="FFE9F0EE"/>
        <bgColor rgb="FFFFFFFF"/>
      </patternFill>
    </fill>
  </fills>
  <borders count="2">
    <border>
      <left/>
      <right/>
      <top/>
      <bottom/>
      <diagonal/>
    </border>
    <border>
      <left style="thin">
        <color rgb="FFC9D6D3"/>
      </left>
      <right style="thin">
        <color rgb="FFC9D6D3"/>
      </right>
      <top style="thin">
        <color rgb="FFC9D6D3"/>
      </top>
      <bottom style="thin">
        <color rgb="FFC9D6D3"/>
      </bottom>
      <diagonal/>
    </border>
  </borders>
  <cellStyleXfs count="2">
    <xf numFmtId="0" fontId="0" fillId="0" borderId="0"/>
    <xf numFmtId="0" fontId="13" fillId="0" borderId="0" applyNumberFormat="0" applyFill="0" applyBorder="0" applyAlignment="0" applyProtection="0"/>
  </cellStyleXfs>
  <cellXfs count="38">
    <xf numFmtId="0" fontId="0" fillId="0" borderId="0" xfId="0"/>
    <xf numFmtId="0" fontId="4" fillId="0" borderId="1" xfId="0" applyFont="1" applyBorder="1" applyAlignment="1">
      <alignment vertical="top" wrapText="1"/>
    </xf>
    <xf numFmtId="0" fontId="12" fillId="0" borderId="0" xfId="0" applyFont="1" applyAlignment="1">
      <alignment vertical="top" wrapText="1"/>
    </xf>
    <xf numFmtId="0" fontId="10" fillId="0" borderId="0" xfId="0" applyFont="1" applyAlignment="1">
      <alignment vertical="top" wrapText="1"/>
    </xf>
    <xf numFmtId="0" fontId="3" fillId="0" borderId="0" xfId="0" applyFont="1" applyAlignment="1">
      <alignment vertical="top" wrapText="1"/>
    </xf>
    <xf numFmtId="0" fontId="9" fillId="0" borderId="0" xfId="0" applyFont="1" applyAlignment="1">
      <alignment vertical="top" wrapText="1"/>
    </xf>
    <xf numFmtId="0" fontId="8" fillId="0" borderId="0" xfId="0" applyFont="1" applyAlignment="1">
      <alignment vertical="top" wrapText="1"/>
    </xf>
    <xf numFmtId="0" fontId="4" fillId="0" borderId="0" xfId="0" applyFont="1" applyAlignment="1">
      <alignment vertical="top" wrapText="1"/>
    </xf>
    <xf numFmtId="0" fontId="1" fillId="2" borderId="0" xfId="0" applyFont="1" applyFill="1"/>
    <xf numFmtId="0" fontId="0" fillId="2" borderId="0" xfId="0" applyFill="1"/>
    <xf numFmtId="0" fontId="2" fillId="2" borderId="0" xfId="0" applyFont="1" applyFill="1"/>
    <xf numFmtId="0" fontId="0" fillId="3" borderId="0" xfId="0" applyFill="1"/>
    <xf numFmtId="0" fontId="3" fillId="0" borderId="0" xfId="0" applyFont="1" applyAlignment="1">
      <alignment vertical="top" wrapText="1"/>
    </xf>
    <xf numFmtId="0" fontId="5" fillId="0" borderId="0" xfId="0" applyFont="1" applyAlignment="1">
      <alignment vertical="top" wrapText="1"/>
    </xf>
    <xf numFmtId="0" fontId="6" fillId="4" borderId="1" xfId="0" applyFont="1" applyFill="1" applyBorder="1" applyAlignment="1">
      <alignment vertical="top" wrapText="1"/>
    </xf>
    <xf numFmtId="0" fontId="7" fillId="5" borderId="0" xfId="0" applyFont="1" applyFill="1"/>
    <xf numFmtId="0" fontId="0" fillId="5" borderId="0" xfId="0" applyFill="1"/>
    <xf numFmtId="0" fontId="8" fillId="0" borderId="0" xfId="0" applyFont="1" applyAlignment="1">
      <alignment vertical="top" wrapText="1"/>
    </xf>
    <xf numFmtId="0" fontId="11" fillId="2" borderId="1" xfId="0" applyFont="1" applyFill="1" applyBorder="1" applyAlignment="1">
      <alignment vertical="center" wrapText="1"/>
    </xf>
    <xf numFmtId="0" fontId="9" fillId="0" borderId="1" xfId="0" applyFont="1" applyBorder="1" applyAlignment="1">
      <alignment vertical="top" wrapText="1"/>
    </xf>
    <xf numFmtId="0" fontId="4" fillId="0" borderId="1" xfId="0" applyFont="1" applyBorder="1" applyAlignment="1">
      <alignment vertical="top" wrapText="1"/>
    </xf>
    <xf numFmtId="164" fontId="6" fillId="4" borderId="1" xfId="0" applyNumberFormat="1" applyFont="1" applyFill="1" applyBorder="1" applyAlignment="1">
      <alignment vertical="top"/>
    </xf>
    <xf numFmtId="165" fontId="6" fillId="4" borderId="1" xfId="0" applyNumberFormat="1" applyFont="1" applyFill="1" applyBorder="1" applyAlignment="1">
      <alignment vertical="top"/>
    </xf>
    <xf numFmtId="166" fontId="6" fillId="4" borderId="1" xfId="0" applyNumberFormat="1" applyFont="1" applyFill="1" applyBorder="1" applyAlignment="1">
      <alignment vertical="top"/>
    </xf>
    <xf numFmtId="167" fontId="6" fillId="4" borderId="1" xfId="0" applyNumberFormat="1" applyFont="1" applyFill="1" applyBorder="1" applyAlignment="1">
      <alignment vertical="top"/>
    </xf>
    <xf numFmtId="164" fontId="4" fillId="0" borderId="1" xfId="0" applyNumberFormat="1" applyFont="1" applyBorder="1" applyAlignment="1">
      <alignment vertical="top"/>
    </xf>
    <xf numFmtId="0" fontId="4" fillId="0" borderId="1" xfId="0" applyFont="1" applyBorder="1" applyAlignment="1">
      <alignment vertical="top"/>
    </xf>
    <xf numFmtId="0" fontId="6" fillId="4" borderId="1" xfId="0" applyFont="1" applyFill="1" applyBorder="1" applyAlignment="1">
      <alignment vertical="top"/>
    </xf>
    <xf numFmtId="164" fontId="9" fillId="0" borderId="1" xfId="0" applyNumberFormat="1" applyFont="1" applyBorder="1" applyAlignment="1">
      <alignment vertical="top"/>
    </xf>
    <xf numFmtId="0" fontId="9" fillId="0" borderId="1" xfId="0" applyFont="1" applyBorder="1" applyAlignment="1">
      <alignment vertical="top"/>
    </xf>
    <xf numFmtId="168" fontId="6" fillId="4" borderId="1" xfId="0" applyNumberFormat="1" applyFont="1" applyFill="1" applyBorder="1" applyAlignment="1">
      <alignment vertical="top"/>
    </xf>
    <xf numFmtId="4" fontId="6" fillId="4" borderId="1" xfId="0" applyNumberFormat="1" applyFont="1" applyFill="1" applyBorder="1" applyAlignment="1">
      <alignment vertical="top"/>
    </xf>
    <xf numFmtId="2" fontId="6" fillId="4" borderId="1" xfId="0" applyNumberFormat="1" applyFont="1" applyFill="1" applyBorder="1" applyAlignment="1">
      <alignment vertical="top"/>
    </xf>
    <xf numFmtId="0" fontId="8" fillId="0" borderId="0" xfId="0" applyFont="1"/>
    <xf numFmtId="167" fontId="4" fillId="0" borderId="1" xfId="0" applyNumberFormat="1" applyFont="1" applyBorder="1" applyAlignment="1">
      <alignment vertical="top"/>
    </xf>
    <xf numFmtId="165" fontId="4" fillId="0" borderId="1" xfId="0" applyNumberFormat="1" applyFont="1" applyBorder="1" applyAlignment="1">
      <alignment vertical="top"/>
    </xf>
    <xf numFmtId="0" fontId="3" fillId="0" borderId="0" xfId="0" applyFont="1"/>
    <xf numFmtId="0" fontId="13"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E6FF2B"/>
      <rgbColor rgb="FFFF00FF"/>
      <rgbColor rgb="FF00FFFF"/>
      <rgbColor rgb="FF800000"/>
      <rgbColor rgb="FF008000"/>
      <rgbColor rgb="FF000080"/>
      <rgbColor rgb="FF808000"/>
      <rgbColor rgb="FF800080"/>
      <rgbColor rgb="FF008080"/>
      <rgbColor rgb="FFB7CDC9"/>
      <rgbColor rgb="FF808080"/>
      <rgbColor rgb="FF9999FF"/>
      <rgbColor rgb="FF993366"/>
      <rgbColor rgb="FFF5FFB8"/>
      <rgbColor rgb="FFE9F0EE"/>
      <rgbColor rgb="FF660066"/>
      <rgbColor rgb="FFFF6B6B"/>
      <rgbColor rgb="FF0066CC"/>
      <rgbColor rgb="FFC9D6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9324A"/>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etings.hubspot.com/lloyd-prichard" TargetMode="External"/><Relationship Id="rId1" Type="http://schemas.openxmlformats.org/officeDocument/2006/relationships/hyperlink" Target="mailto:sales@ship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6FF2B"/>
    <pageSetUpPr fitToPage="1"/>
  </sheetPr>
  <dimension ref="A1:F22"/>
  <sheetViews>
    <sheetView showGridLines="0" topLeftCell="A7" zoomScaleNormal="100" workbookViewId="0">
      <selection activeCell="D26" sqref="D26"/>
    </sheetView>
  </sheetViews>
  <sheetFormatPr defaultColWidth="8.7109375" defaultRowHeight="15" x14ac:dyDescent="0.25"/>
  <cols>
    <col min="1" max="1" width="24" customWidth="1"/>
    <col min="2" max="2" width="16" customWidth="1"/>
    <col min="3" max="6" width="30" customWidth="1"/>
  </cols>
  <sheetData>
    <row r="1" spans="1:6" ht="27.75" customHeight="1" x14ac:dyDescent="0.3">
      <c r="A1" s="8" t="s">
        <v>0</v>
      </c>
      <c r="B1" s="9"/>
      <c r="C1" s="9"/>
      <c r="D1" s="9"/>
      <c r="E1" s="9"/>
      <c r="F1" s="9"/>
    </row>
    <row r="2" spans="1:6" ht="19.5" customHeight="1" x14ac:dyDescent="0.25">
      <c r="A2" s="10" t="s">
        <v>1</v>
      </c>
      <c r="B2" s="9"/>
      <c r="C2" s="9"/>
      <c r="D2" s="9"/>
      <c r="E2" s="9"/>
      <c r="F2" s="9"/>
    </row>
    <row r="3" spans="1:6" ht="3.75" customHeight="1" x14ac:dyDescent="0.25">
      <c r="A3" s="11"/>
      <c r="B3" s="11"/>
      <c r="C3" s="11"/>
      <c r="D3" s="11"/>
      <c r="E3" s="11"/>
      <c r="F3" s="11"/>
    </row>
    <row r="5" spans="1:6" ht="42" customHeight="1" x14ac:dyDescent="0.25">
      <c r="A5" s="12" t="s">
        <v>2</v>
      </c>
      <c r="B5" s="7" t="s">
        <v>3</v>
      </c>
      <c r="C5" s="7"/>
      <c r="D5" s="7"/>
      <c r="E5" s="7"/>
      <c r="F5" s="7"/>
    </row>
    <row r="6" spans="1:6" ht="15" customHeight="1" x14ac:dyDescent="0.25">
      <c r="A6" s="12" t="s">
        <v>4</v>
      </c>
      <c r="B6" s="7" t="s">
        <v>5</v>
      </c>
      <c r="C6" s="7"/>
      <c r="D6" s="7"/>
      <c r="E6" s="7"/>
      <c r="F6" s="7"/>
    </row>
    <row r="7" spans="1:6" ht="15" customHeight="1" x14ac:dyDescent="0.25">
      <c r="A7" s="12" t="s">
        <v>6</v>
      </c>
      <c r="B7" s="7" t="s">
        <v>7</v>
      </c>
      <c r="C7" s="7"/>
      <c r="D7" s="7"/>
      <c r="E7" s="7"/>
      <c r="F7" s="7"/>
    </row>
    <row r="8" spans="1:6" ht="30" customHeight="1" x14ac:dyDescent="0.25">
      <c r="A8" s="13" t="s">
        <v>8</v>
      </c>
      <c r="B8" s="7" t="s">
        <v>9</v>
      </c>
      <c r="C8" s="7"/>
      <c r="D8" s="7"/>
      <c r="E8" s="7"/>
      <c r="F8" s="7"/>
    </row>
    <row r="9" spans="1:6" ht="99.75" customHeight="1" x14ac:dyDescent="0.25">
      <c r="A9" s="12" t="s">
        <v>10</v>
      </c>
      <c r="B9" s="7" t="s">
        <v>11</v>
      </c>
      <c r="C9" s="7"/>
      <c r="D9" s="7"/>
      <c r="E9" s="7"/>
      <c r="F9" s="7"/>
    </row>
    <row r="11" spans="1:6" ht="30" customHeight="1" x14ac:dyDescent="0.25">
      <c r="A11" s="12" t="s">
        <v>12</v>
      </c>
      <c r="B11" s="14" t="s">
        <v>13</v>
      </c>
      <c r="C11" s="7" t="s">
        <v>14</v>
      </c>
      <c r="D11" s="7"/>
      <c r="E11" s="7"/>
      <c r="F11" s="7"/>
    </row>
    <row r="13" spans="1:6" ht="30" customHeight="1" x14ac:dyDescent="0.25">
      <c r="A13" s="12" t="s">
        <v>15</v>
      </c>
      <c r="B13" s="7" t="s">
        <v>16</v>
      </c>
      <c r="C13" s="7"/>
      <c r="D13" s="7"/>
      <c r="E13" s="7"/>
      <c r="F13" s="7"/>
    </row>
    <row r="15" spans="1:6" ht="15" customHeight="1" x14ac:dyDescent="0.25">
      <c r="A15" s="12" t="s">
        <v>17</v>
      </c>
      <c r="B15" s="7" t="s">
        <v>18</v>
      </c>
      <c r="C15" s="7"/>
      <c r="D15" s="7"/>
      <c r="E15" s="7"/>
      <c r="F15" s="7"/>
    </row>
    <row r="17" spans="1:6" x14ac:dyDescent="0.25">
      <c r="A17" s="15" t="s">
        <v>19</v>
      </c>
      <c r="B17" s="16"/>
      <c r="C17" s="16"/>
      <c r="D17" s="16"/>
      <c r="E17" s="16"/>
      <c r="F17" s="16"/>
    </row>
    <row r="18" spans="1:6" ht="15" customHeight="1" x14ac:dyDescent="0.25">
      <c r="A18" s="6" t="s">
        <v>20</v>
      </c>
      <c r="B18" s="6"/>
      <c r="C18" s="6"/>
      <c r="D18" s="6"/>
      <c r="E18" s="6"/>
      <c r="F18" s="6"/>
    </row>
    <row r="19" spans="1:6" ht="15" customHeight="1" x14ac:dyDescent="0.25">
      <c r="A19" s="5" t="s">
        <v>21</v>
      </c>
      <c r="B19" s="5"/>
      <c r="C19" s="4" t="s">
        <v>373</v>
      </c>
      <c r="D19" s="4"/>
      <c r="E19" s="4"/>
      <c r="F19" s="4"/>
    </row>
    <row r="20" spans="1:6" ht="15" customHeight="1" x14ac:dyDescent="0.25">
      <c r="A20" s="5" t="s">
        <v>22</v>
      </c>
      <c r="B20" s="5"/>
      <c r="C20" s="37" t="s">
        <v>372</v>
      </c>
      <c r="D20" s="4"/>
      <c r="E20" s="4"/>
      <c r="F20" s="4"/>
    </row>
    <row r="21" spans="1:6" ht="15" customHeight="1" x14ac:dyDescent="0.25">
      <c r="A21" s="5" t="s">
        <v>23</v>
      </c>
      <c r="B21" s="5"/>
      <c r="C21" s="37" t="s">
        <v>374</v>
      </c>
      <c r="D21" s="4"/>
      <c r="E21" s="4"/>
      <c r="F21" s="4"/>
    </row>
    <row r="22" spans="1:6" ht="30" customHeight="1" x14ac:dyDescent="0.25">
      <c r="A22" s="5" t="s">
        <v>24</v>
      </c>
      <c r="B22" s="5"/>
      <c r="C22" s="3" t="s">
        <v>25</v>
      </c>
      <c r="D22" s="3"/>
      <c r="E22" s="3"/>
      <c r="F22" s="3"/>
    </row>
  </sheetData>
  <mergeCells count="17">
    <mergeCell ref="A20:B20"/>
    <mergeCell ref="C20:F20"/>
    <mergeCell ref="A21:B21"/>
    <mergeCell ref="C21:F21"/>
    <mergeCell ref="A22:B22"/>
    <mergeCell ref="C22:F22"/>
    <mergeCell ref="C11:F11"/>
    <mergeCell ref="B13:F13"/>
    <mergeCell ref="B15:F15"/>
    <mergeCell ref="A18:F18"/>
    <mergeCell ref="A19:B19"/>
    <mergeCell ref="C19:F19"/>
    <mergeCell ref="B5:F5"/>
    <mergeCell ref="B6:F6"/>
    <mergeCell ref="B7:F7"/>
    <mergeCell ref="B8:F8"/>
    <mergeCell ref="B9:F9"/>
  </mergeCells>
  <hyperlinks>
    <hyperlink ref="A8" location="'Cheat sheet'!A1" display="Cheat sheet" xr:uid="{00000000-0004-0000-0000-000000000000}"/>
    <hyperlink ref="C20" r:id="rId1" xr:uid="{53C1183F-84D8-4B8D-82C1-2D1CAA46B201}"/>
    <hyperlink ref="C21" r:id="rId2" xr:uid="{7C3B1CDE-4299-496A-BEF2-DF1F8DE65862}"/>
  </hyperlink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9324A"/>
    <pageSetUpPr fitToPage="1"/>
  </sheetPr>
  <dimension ref="A1:D60"/>
  <sheetViews>
    <sheetView showGridLines="0" zoomScaleNormal="100" workbookViewId="0">
      <pane ySplit="4" topLeftCell="A54" activePane="bottomLeft" state="frozen"/>
      <selection pane="bottomLeft"/>
    </sheetView>
  </sheetViews>
  <sheetFormatPr defaultColWidth="8.7109375" defaultRowHeight="15" x14ac:dyDescent="0.25"/>
  <cols>
    <col min="1" max="1" width="30" customWidth="1"/>
    <col min="2" max="2" width="56" customWidth="1"/>
    <col min="3" max="3" width="40" customWidth="1"/>
    <col min="4" max="4" width="36" customWidth="1"/>
  </cols>
  <sheetData>
    <row r="1" spans="1:4" ht="27.75" customHeight="1" x14ac:dyDescent="0.3">
      <c r="A1" s="8" t="s">
        <v>8</v>
      </c>
      <c r="B1" s="9"/>
      <c r="C1" s="9"/>
      <c r="D1" s="9"/>
    </row>
    <row r="2" spans="1:4" ht="19.5" customHeight="1" x14ac:dyDescent="0.25">
      <c r="A2" s="10" t="s">
        <v>26</v>
      </c>
      <c r="B2" s="9"/>
      <c r="C2" s="9"/>
      <c r="D2" s="9"/>
    </row>
    <row r="3" spans="1:4" ht="3.75" customHeight="1" x14ac:dyDescent="0.25">
      <c r="A3" s="11"/>
      <c r="B3" s="11"/>
      <c r="C3" s="11"/>
      <c r="D3" s="11"/>
    </row>
    <row r="5" spans="1:4" x14ac:dyDescent="0.25">
      <c r="A5" s="15" t="s">
        <v>27</v>
      </c>
      <c r="B5" s="16"/>
      <c r="C5" s="16"/>
      <c r="D5" s="16"/>
    </row>
    <row r="6" spans="1:4" ht="31.5" customHeight="1" x14ac:dyDescent="0.25">
      <c r="A6" s="18" t="s">
        <v>28</v>
      </c>
      <c r="B6" s="18" t="s">
        <v>29</v>
      </c>
      <c r="C6" s="18" t="s">
        <v>30</v>
      </c>
      <c r="D6" s="18" t="s">
        <v>31</v>
      </c>
    </row>
    <row r="7" spans="1:4" ht="31.5" customHeight="1" x14ac:dyDescent="0.25">
      <c r="A7" s="19" t="s">
        <v>32</v>
      </c>
      <c r="B7" s="17" t="s">
        <v>33</v>
      </c>
      <c r="C7" s="17" t="s">
        <v>34</v>
      </c>
      <c r="D7" s="17" t="s">
        <v>35</v>
      </c>
    </row>
    <row r="8" spans="1:4" ht="31.5" customHeight="1" x14ac:dyDescent="0.25">
      <c r="A8" s="19" t="s">
        <v>36</v>
      </c>
      <c r="B8" s="17" t="s">
        <v>37</v>
      </c>
      <c r="C8" s="17" t="s">
        <v>38</v>
      </c>
      <c r="D8" s="17" t="s">
        <v>39</v>
      </c>
    </row>
    <row r="9" spans="1:4" ht="31.5" customHeight="1" x14ac:dyDescent="0.25">
      <c r="A9" s="19" t="s">
        <v>40</v>
      </c>
      <c r="B9" s="17" t="s">
        <v>41</v>
      </c>
      <c r="C9" s="17" t="s">
        <v>42</v>
      </c>
      <c r="D9" s="17" t="s">
        <v>39</v>
      </c>
    </row>
    <row r="10" spans="1:4" ht="31.5" customHeight="1" x14ac:dyDescent="0.25">
      <c r="A10" s="19" t="s">
        <v>43</v>
      </c>
      <c r="B10" s="17" t="s">
        <v>44</v>
      </c>
      <c r="C10" s="17" t="s">
        <v>45</v>
      </c>
      <c r="D10" s="17" t="s">
        <v>39</v>
      </c>
    </row>
    <row r="11" spans="1:4" ht="31.5" customHeight="1" x14ac:dyDescent="0.25">
      <c r="A11" s="19" t="s">
        <v>46</v>
      </c>
      <c r="B11" s="17" t="s">
        <v>47</v>
      </c>
      <c r="C11" s="17" t="s">
        <v>48</v>
      </c>
      <c r="D11" s="17" t="s">
        <v>39</v>
      </c>
    </row>
    <row r="12" spans="1:4" ht="31.5" customHeight="1" x14ac:dyDescent="0.25">
      <c r="A12" s="19" t="s">
        <v>49</v>
      </c>
      <c r="B12" s="17" t="s">
        <v>50</v>
      </c>
      <c r="C12" s="17" t="s">
        <v>51</v>
      </c>
      <c r="D12" s="17" t="s">
        <v>39</v>
      </c>
    </row>
    <row r="13" spans="1:4" ht="31.5" customHeight="1" x14ac:dyDescent="0.25">
      <c r="A13" s="19" t="s">
        <v>39</v>
      </c>
      <c r="B13" s="17" t="s">
        <v>52</v>
      </c>
      <c r="C13" s="17" t="s">
        <v>53</v>
      </c>
      <c r="D13" s="17" t="s">
        <v>54</v>
      </c>
    </row>
    <row r="15" spans="1:4" x14ac:dyDescent="0.25">
      <c r="A15" s="15" t="s">
        <v>55</v>
      </c>
      <c r="B15" s="16"/>
      <c r="C15" s="16"/>
      <c r="D15" s="16"/>
    </row>
    <row r="16" spans="1:4" ht="31.5" customHeight="1" x14ac:dyDescent="0.25">
      <c r="A16" s="18" t="s">
        <v>56</v>
      </c>
      <c r="B16" s="18" t="s">
        <v>57</v>
      </c>
      <c r="C16" s="18" t="s">
        <v>58</v>
      </c>
      <c r="D16" s="18"/>
    </row>
    <row r="17" spans="1:4" ht="27.75" customHeight="1" x14ac:dyDescent="0.25">
      <c r="A17" s="19" t="s">
        <v>59</v>
      </c>
      <c r="B17" s="17" t="s">
        <v>60</v>
      </c>
      <c r="C17" s="17" t="s">
        <v>61</v>
      </c>
    </row>
    <row r="18" spans="1:4" ht="27.75" customHeight="1" x14ac:dyDescent="0.25">
      <c r="A18" s="19" t="s">
        <v>62</v>
      </c>
      <c r="B18" s="17" t="s">
        <v>63</v>
      </c>
      <c r="C18" s="17" t="s">
        <v>61</v>
      </c>
    </row>
    <row r="19" spans="1:4" ht="27.75" customHeight="1" x14ac:dyDescent="0.25">
      <c r="A19" s="19" t="s">
        <v>64</v>
      </c>
      <c r="B19" s="17" t="s">
        <v>65</v>
      </c>
      <c r="C19" s="17" t="s">
        <v>61</v>
      </c>
    </row>
    <row r="20" spans="1:4" ht="27.75" customHeight="1" x14ac:dyDescent="0.25">
      <c r="A20" s="19" t="s">
        <v>66</v>
      </c>
      <c r="B20" s="17" t="s">
        <v>67</v>
      </c>
      <c r="C20" s="17" t="s">
        <v>68</v>
      </c>
    </row>
    <row r="21" spans="1:4" ht="27.75" customHeight="1" x14ac:dyDescent="0.25">
      <c r="A21" s="19" t="s">
        <v>69</v>
      </c>
      <c r="B21" s="17" t="s">
        <v>70</v>
      </c>
      <c r="C21" s="17" t="s">
        <v>68</v>
      </c>
    </row>
    <row r="22" spans="1:4" ht="27.75" customHeight="1" x14ac:dyDescent="0.25">
      <c r="A22" s="19" t="s">
        <v>71</v>
      </c>
      <c r="B22" s="17" t="s">
        <v>72</v>
      </c>
      <c r="C22" s="17" t="s">
        <v>68</v>
      </c>
    </row>
    <row r="23" spans="1:4" ht="27.75" customHeight="1" x14ac:dyDescent="0.25">
      <c r="A23" s="19" t="s">
        <v>73</v>
      </c>
      <c r="B23" s="17" t="s">
        <v>74</v>
      </c>
      <c r="C23" s="17" t="s">
        <v>68</v>
      </c>
    </row>
    <row r="24" spans="1:4" ht="27.75" customHeight="1" x14ac:dyDescent="0.25">
      <c r="A24" s="19" t="s">
        <v>75</v>
      </c>
      <c r="B24" s="17" t="s">
        <v>76</v>
      </c>
      <c r="C24" s="17" t="s">
        <v>77</v>
      </c>
    </row>
    <row r="25" spans="1:4" ht="27.75" customHeight="1" x14ac:dyDescent="0.25">
      <c r="A25" s="19" t="s">
        <v>78</v>
      </c>
      <c r="B25" s="17" t="s">
        <v>79</v>
      </c>
      <c r="C25" s="17" t="s">
        <v>77</v>
      </c>
    </row>
    <row r="26" spans="1:4" ht="27.75" customHeight="1" x14ac:dyDescent="0.25">
      <c r="A26" s="19" t="s">
        <v>80</v>
      </c>
      <c r="B26" s="17" t="s">
        <v>81</v>
      </c>
      <c r="C26" s="17" t="s">
        <v>39</v>
      </c>
    </row>
    <row r="28" spans="1:4" x14ac:dyDescent="0.25">
      <c r="A28" s="15" t="s">
        <v>82</v>
      </c>
      <c r="B28" s="16"/>
      <c r="C28" s="16"/>
      <c r="D28" s="16"/>
    </row>
    <row r="29" spans="1:4" ht="31.5" customHeight="1" x14ac:dyDescent="0.25">
      <c r="A29" s="18" t="s">
        <v>83</v>
      </c>
      <c r="B29" s="18" t="s">
        <v>84</v>
      </c>
      <c r="C29" s="18"/>
      <c r="D29" s="18"/>
    </row>
    <row r="30" spans="1:4" ht="30" customHeight="1" x14ac:dyDescent="0.25">
      <c r="A30" s="19" t="s">
        <v>85</v>
      </c>
      <c r="B30" s="7" t="s">
        <v>86</v>
      </c>
      <c r="C30" s="7"/>
      <c r="D30" s="7"/>
    </row>
    <row r="31" spans="1:4" ht="30" customHeight="1" x14ac:dyDescent="0.25">
      <c r="A31" s="19" t="s">
        <v>87</v>
      </c>
      <c r="B31" s="7" t="s">
        <v>88</v>
      </c>
      <c r="C31" s="7"/>
      <c r="D31" s="7"/>
    </row>
    <row r="32" spans="1:4" ht="30" customHeight="1" x14ac:dyDescent="0.25">
      <c r="A32" s="19" t="s">
        <v>89</v>
      </c>
      <c r="B32" s="7" t="s">
        <v>90</v>
      </c>
      <c r="C32" s="7"/>
      <c r="D32" s="7"/>
    </row>
    <row r="33" spans="1:4" ht="30" customHeight="1" x14ac:dyDescent="0.25">
      <c r="A33" s="19" t="s">
        <v>91</v>
      </c>
      <c r="B33" s="7" t="s">
        <v>92</v>
      </c>
      <c r="C33" s="7"/>
      <c r="D33" s="7"/>
    </row>
    <row r="34" spans="1:4" ht="30" customHeight="1" x14ac:dyDescent="0.25">
      <c r="A34" s="19" t="s">
        <v>93</v>
      </c>
      <c r="B34" s="7" t="s">
        <v>94</v>
      </c>
      <c r="C34" s="7"/>
      <c r="D34" s="7"/>
    </row>
    <row r="35" spans="1:4" ht="30" customHeight="1" x14ac:dyDescent="0.25">
      <c r="A35" s="19" t="s">
        <v>95</v>
      </c>
      <c r="B35" s="7" t="s">
        <v>96</v>
      </c>
      <c r="C35" s="7"/>
      <c r="D35" s="7"/>
    </row>
    <row r="36" spans="1:4" ht="30" customHeight="1" x14ac:dyDescent="0.25">
      <c r="A36" s="19" t="s">
        <v>97</v>
      </c>
      <c r="B36" s="7" t="s">
        <v>98</v>
      </c>
      <c r="C36" s="7"/>
      <c r="D36" s="7"/>
    </row>
    <row r="37" spans="1:4" ht="30" customHeight="1" x14ac:dyDescent="0.25">
      <c r="A37" s="19" t="s">
        <v>99</v>
      </c>
      <c r="B37" s="7" t="s">
        <v>100</v>
      </c>
      <c r="C37" s="7"/>
      <c r="D37" s="7"/>
    </row>
    <row r="38" spans="1:4" ht="30" customHeight="1" x14ac:dyDescent="0.25">
      <c r="A38" s="19" t="s">
        <v>101</v>
      </c>
      <c r="B38" s="7" t="s">
        <v>102</v>
      </c>
      <c r="C38" s="7"/>
      <c r="D38" s="7"/>
    </row>
    <row r="39" spans="1:4" ht="30" customHeight="1" x14ac:dyDescent="0.25">
      <c r="A39" s="19" t="s">
        <v>103</v>
      </c>
      <c r="B39" s="7" t="s">
        <v>104</v>
      </c>
      <c r="C39" s="7"/>
      <c r="D39" s="7"/>
    </row>
    <row r="40" spans="1:4" ht="30" customHeight="1" x14ac:dyDescent="0.25">
      <c r="A40" s="19" t="s">
        <v>105</v>
      </c>
      <c r="B40" s="7" t="s">
        <v>106</v>
      </c>
      <c r="C40" s="7"/>
      <c r="D40" s="7"/>
    </row>
    <row r="41" spans="1:4" ht="30" customHeight="1" x14ac:dyDescent="0.25">
      <c r="A41" s="19" t="s">
        <v>107</v>
      </c>
      <c r="B41" s="7" t="s">
        <v>108</v>
      </c>
      <c r="C41" s="7"/>
      <c r="D41" s="7"/>
    </row>
    <row r="42" spans="1:4" ht="30" customHeight="1" x14ac:dyDescent="0.25">
      <c r="A42" s="19" t="s">
        <v>109</v>
      </c>
      <c r="B42" s="7" t="s">
        <v>110</v>
      </c>
      <c r="C42" s="7"/>
      <c r="D42" s="7"/>
    </row>
    <row r="43" spans="1:4" ht="30" customHeight="1" x14ac:dyDescent="0.25">
      <c r="A43" s="19" t="s">
        <v>111</v>
      </c>
      <c r="B43" s="7" t="s">
        <v>112</v>
      </c>
      <c r="C43" s="7"/>
      <c r="D43" s="7"/>
    </row>
    <row r="44" spans="1:4" ht="30" customHeight="1" x14ac:dyDescent="0.25">
      <c r="A44" s="19" t="s">
        <v>113</v>
      </c>
      <c r="B44" s="7" t="s">
        <v>114</v>
      </c>
      <c r="C44" s="7"/>
      <c r="D44" s="7"/>
    </row>
    <row r="45" spans="1:4" ht="30" customHeight="1" x14ac:dyDescent="0.25">
      <c r="A45" s="19" t="s">
        <v>115</v>
      </c>
      <c r="B45" s="7" t="s">
        <v>116</v>
      </c>
      <c r="C45" s="7"/>
      <c r="D45" s="7"/>
    </row>
    <row r="46" spans="1:4" ht="30" customHeight="1" x14ac:dyDescent="0.25">
      <c r="A46" s="19" t="s">
        <v>117</v>
      </c>
      <c r="B46" s="7" t="s">
        <v>118</v>
      </c>
      <c r="C46" s="7"/>
      <c r="D46" s="7"/>
    </row>
    <row r="47" spans="1:4" ht="30" customHeight="1" x14ac:dyDescent="0.25">
      <c r="A47" s="19" t="s">
        <v>119</v>
      </c>
      <c r="B47" s="7" t="s">
        <v>120</v>
      </c>
      <c r="C47" s="7"/>
      <c r="D47" s="7"/>
    </row>
    <row r="48" spans="1:4" ht="30" customHeight="1" x14ac:dyDescent="0.25">
      <c r="A48" s="19" t="s">
        <v>121</v>
      </c>
      <c r="B48" s="7" t="s">
        <v>122</v>
      </c>
      <c r="C48" s="7"/>
      <c r="D48" s="7"/>
    </row>
    <row r="49" spans="1:4" ht="30" customHeight="1" x14ac:dyDescent="0.25">
      <c r="A49" s="19" t="s">
        <v>123</v>
      </c>
      <c r="B49" s="7" t="s">
        <v>124</v>
      </c>
      <c r="C49" s="7"/>
      <c r="D49" s="7"/>
    </row>
    <row r="50" spans="1:4" ht="30" customHeight="1" x14ac:dyDescent="0.25">
      <c r="A50" s="19" t="s">
        <v>125</v>
      </c>
      <c r="B50" s="7" t="s">
        <v>126</v>
      </c>
      <c r="C50" s="7"/>
      <c r="D50" s="7"/>
    </row>
    <row r="51" spans="1:4" ht="30" customHeight="1" x14ac:dyDescent="0.25">
      <c r="A51" s="19" t="s">
        <v>127</v>
      </c>
      <c r="B51" s="7" t="s">
        <v>128</v>
      </c>
      <c r="C51" s="7"/>
      <c r="D51" s="7"/>
    </row>
    <row r="52" spans="1:4" ht="30" customHeight="1" x14ac:dyDescent="0.25">
      <c r="A52" s="19" t="s">
        <v>129</v>
      </c>
      <c r="B52" s="7" t="s">
        <v>130</v>
      </c>
      <c r="C52" s="7"/>
      <c r="D52" s="7"/>
    </row>
    <row r="53" spans="1:4" ht="30" customHeight="1" x14ac:dyDescent="0.25">
      <c r="A53" s="19" t="s">
        <v>73</v>
      </c>
      <c r="B53" s="7" t="s">
        <v>131</v>
      </c>
      <c r="C53" s="7"/>
      <c r="D53" s="7"/>
    </row>
    <row r="54" spans="1:4" ht="30" customHeight="1" x14ac:dyDescent="0.25">
      <c r="A54" s="19" t="s">
        <v>132</v>
      </c>
      <c r="B54" s="7" t="s">
        <v>133</v>
      </c>
      <c r="C54" s="7"/>
      <c r="D54" s="7"/>
    </row>
    <row r="55" spans="1:4" ht="30" customHeight="1" x14ac:dyDescent="0.25">
      <c r="A55" s="19" t="s">
        <v>134</v>
      </c>
      <c r="B55" s="7" t="s">
        <v>135</v>
      </c>
      <c r="C55" s="7"/>
      <c r="D55" s="7"/>
    </row>
    <row r="56" spans="1:4" ht="30" customHeight="1" x14ac:dyDescent="0.25">
      <c r="A56" s="19" t="s">
        <v>136</v>
      </c>
      <c r="B56" s="7" t="s">
        <v>137</v>
      </c>
      <c r="C56" s="7"/>
      <c r="D56" s="7"/>
    </row>
    <row r="57" spans="1:4" ht="30" customHeight="1" x14ac:dyDescent="0.25">
      <c r="A57" s="19" t="s">
        <v>138</v>
      </c>
      <c r="B57" s="7" t="s">
        <v>139</v>
      </c>
      <c r="C57" s="7"/>
      <c r="D57" s="7"/>
    </row>
    <row r="58" spans="1:4" ht="30" customHeight="1" x14ac:dyDescent="0.25">
      <c r="A58" s="19" t="s">
        <v>140</v>
      </c>
      <c r="B58" s="7" t="s">
        <v>141</v>
      </c>
      <c r="C58" s="7"/>
      <c r="D58" s="7"/>
    </row>
    <row r="60" spans="1:4" x14ac:dyDescent="0.25">
      <c r="A60" s="2" t="str">
        <f>"A term or calculation still unclear? Ask "&amp;'Start here'!$C$19&amp;" at "&amp;'Start here'!$C$20</f>
        <v>A term or calculation still unclear? Ask Lloyd Prichard at sales@shipnet</v>
      </c>
      <c r="B60" s="2"/>
      <c r="C60" s="2"/>
      <c r="D60" s="2"/>
    </row>
  </sheetData>
  <mergeCells count="30">
    <mergeCell ref="B55:D55"/>
    <mergeCell ref="B56:D56"/>
    <mergeCell ref="B57:D57"/>
    <mergeCell ref="B58:D58"/>
    <mergeCell ref="A60:D60"/>
    <mergeCell ref="B50:D50"/>
    <mergeCell ref="B51:D51"/>
    <mergeCell ref="B52:D52"/>
    <mergeCell ref="B53:D53"/>
    <mergeCell ref="B54:D54"/>
    <mergeCell ref="B45:D45"/>
    <mergeCell ref="B46:D46"/>
    <mergeCell ref="B47:D47"/>
    <mergeCell ref="B48:D48"/>
    <mergeCell ref="B49:D49"/>
    <mergeCell ref="B40:D40"/>
    <mergeCell ref="B41:D41"/>
    <mergeCell ref="B42:D42"/>
    <mergeCell ref="B43:D43"/>
    <mergeCell ref="B44:D44"/>
    <mergeCell ref="B35:D35"/>
    <mergeCell ref="B36:D36"/>
    <mergeCell ref="B37:D37"/>
    <mergeCell ref="B38:D38"/>
    <mergeCell ref="B39:D39"/>
    <mergeCell ref="B30:D30"/>
    <mergeCell ref="B31:D31"/>
    <mergeCell ref="B32:D32"/>
    <mergeCell ref="B33:D33"/>
    <mergeCell ref="B34:D34"/>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9324A"/>
    <pageSetUpPr fitToPage="1"/>
  </sheetPr>
  <dimension ref="A1:D18"/>
  <sheetViews>
    <sheetView showGridLines="0" zoomScaleNormal="100" workbookViewId="0">
      <selection activeCell="H20" sqref="H20"/>
    </sheetView>
  </sheetViews>
  <sheetFormatPr defaultColWidth="8.7109375" defaultRowHeight="15" x14ac:dyDescent="0.25"/>
  <cols>
    <col min="1" max="1" width="36" customWidth="1"/>
    <col min="2" max="2" width="14" customWidth="1"/>
    <col min="3" max="3" width="20" customWidth="1"/>
    <col min="4" max="4" width="70" customWidth="1"/>
  </cols>
  <sheetData>
    <row r="1" spans="1:4" ht="27.75" customHeight="1" x14ac:dyDescent="0.3">
      <c r="A1" s="8" t="s">
        <v>32</v>
      </c>
      <c r="B1" s="9"/>
      <c r="C1" s="9"/>
      <c r="D1" s="9"/>
    </row>
    <row r="2" spans="1:4" ht="19.5" customHeight="1" x14ac:dyDescent="0.25">
      <c r="A2" s="10" t="s">
        <v>142</v>
      </c>
      <c r="B2" s="9"/>
      <c r="C2" s="9"/>
      <c r="D2" s="9"/>
    </row>
    <row r="3" spans="1:4" ht="3.75" customHeight="1" x14ac:dyDescent="0.25">
      <c r="A3" s="11"/>
      <c r="B3" s="11"/>
      <c r="C3" s="11"/>
      <c r="D3" s="11"/>
    </row>
    <row r="5" spans="1:4" ht="31.5" customHeight="1" x14ac:dyDescent="0.25">
      <c r="A5" s="18" t="s">
        <v>143</v>
      </c>
      <c r="B5" s="18"/>
      <c r="C5" s="18" t="s">
        <v>144</v>
      </c>
      <c r="D5" s="18" t="s">
        <v>145</v>
      </c>
    </row>
    <row r="6" spans="1:4" ht="15" customHeight="1" x14ac:dyDescent="0.25">
      <c r="A6" s="1" t="s">
        <v>146</v>
      </c>
      <c r="B6" s="1"/>
      <c r="C6" s="14" t="s">
        <v>147</v>
      </c>
      <c r="D6" s="17"/>
    </row>
    <row r="7" spans="1:4" ht="15" customHeight="1" x14ac:dyDescent="0.25">
      <c r="A7" s="1" t="s">
        <v>148</v>
      </c>
      <c r="B7" s="1"/>
      <c r="C7" s="14" t="s">
        <v>149</v>
      </c>
      <c r="D7" s="17" t="s">
        <v>150</v>
      </c>
    </row>
    <row r="8" spans="1:4" ht="15" customHeight="1" x14ac:dyDescent="0.25">
      <c r="A8" s="1" t="s">
        <v>151</v>
      </c>
      <c r="B8" s="1"/>
      <c r="C8" s="21">
        <v>12</v>
      </c>
      <c r="D8" s="17"/>
    </row>
    <row r="9" spans="1:4" ht="15" customHeight="1" x14ac:dyDescent="0.25">
      <c r="A9" s="1" t="s">
        <v>152</v>
      </c>
      <c r="B9" s="1"/>
      <c r="C9" s="21">
        <v>3</v>
      </c>
      <c r="D9" s="17"/>
    </row>
    <row r="10" spans="1:4" ht="15" customHeight="1" x14ac:dyDescent="0.25">
      <c r="A10" s="1" t="s">
        <v>153</v>
      </c>
      <c r="B10" s="1"/>
      <c r="C10" s="21">
        <v>2</v>
      </c>
      <c r="D10" s="17"/>
    </row>
    <row r="11" spans="1:4" ht="15" customHeight="1" x14ac:dyDescent="0.25">
      <c r="A11" s="1" t="s">
        <v>154</v>
      </c>
      <c r="B11" s="1"/>
      <c r="C11" s="21">
        <v>24000000</v>
      </c>
      <c r="D11" s="17" t="s">
        <v>155</v>
      </c>
    </row>
    <row r="12" spans="1:4" ht="15" customHeight="1" x14ac:dyDescent="0.25">
      <c r="A12" s="1" t="s">
        <v>156</v>
      </c>
      <c r="B12" s="1"/>
      <c r="C12" s="22">
        <v>0.03</v>
      </c>
      <c r="D12" s="17" t="s">
        <v>157</v>
      </c>
    </row>
    <row r="13" spans="1:4" ht="15" customHeight="1" x14ac:dyDescent="0.25">
      <c r="A13" s="1" t="s">
        <v>158</v>
      </c>
      <c r="B13" s="1"/>
      <c r="C13" s="23">
        <v>1.08</v>
      </c>
      <c r="D13" s="17" t="s">
        <v>159</v>
      </c>
    </row>
    <row r="14" spans="1:4" ht="15" customHeight="1" x14ac:dyDescent="0.25">
      <c r="A14" s="1" t="s">
        <v>160</v>
      </c>
      <c r="B14" s="1"/>
      <c r="C14" s="21">
        <v>45</v>
      </c>
      <c r="D14" s="17" t="s">
        <v>161</v>
      </c>
    </row>
    <row r="15" spans="1:4" ht="15" customHeight="1" x14ac:dyDescent="0.25">
      <c r="A15" s="1" t="s">
        <v>162</v>
      </c>
      <c r="B15" s="1"/>
      <c r="C15" s="24">
        <v>7.5</v>
      </c>
      <c r="D15" s="17"/>
    </row>
    <row r="16" spans="1:4" ht="15" customHeight="1" x14ac:dyDescent="0.25">
      <c r="A16" s="1" t="s">
        <v>163</v>
      </c>
      <c r="B16" s="1"/>
      <c r="C16" s="21">
        <v>46</v>
      </c>
      <c r="D16" s="17"/>
    </row>
    <row r="18" spans="1:4" x14ac:dyDescent="0.25">
      <c r="A18" s="2" t="str">
        <f>"Have any questions about costs? Ask "&amp;'Start here'!$C$19&amp;" at "&amp;'Start here'!$C$20</f>
        <v>Have any questions about costs? Ask Lloyd Prichard at sales@shipnet</v>
      </c>
      <c r="B18" s="2"/>
      <c r="C18" s="2"/>
      <c r="D18" s="2"/>
    </row>
  </sheetData>
  <mergeCells count="12">
    <mergeCell ref="A16:B16"/>
    <mergeCell ref="A18:D18"/>
    <mergeCell ref="A11:B11"/>
    <mergeCell ref="A12:B12"/>
    <mergeCell ref="A13:B13"/>
    <mergeCell ref="A14:B14"/>
    <mergeCell ref="A15:B15"/>
    <mergeCell ref="A6:B6"/>
    <mergeCell ref="A7:B7"/>
    <mergeCell ref="A8:B8"/>
    <mergeCell ref="A9:B9"/>
    <mergeCell ref="A10:B10"/>
  </mergeCell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9324A"/>
    <pageSetUpPr fitToPage="1"/>
  </sheetPr>
  <dimension ref="A1:L23"/>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defaultColWidth="8.7109375" defaultRowHeight="15" x14ac:dyDescent="0.25"/>
  <cols>
    <col min="1" max="1" width="40" customWidth="1"/>
    <col min="2" max="3" width="14" customWidth="1"/>
    <col min="4" max="4" width="15" customWidth="1"/>
    <col min="5" max="5" width="16" customWidth="1"/>
    <col min="6" max="6" width="15" customWidth="1"/>
    <col min="7" max="8" width="13" customWidth="1"/>
    <col min="9" max="9" width="24" customWidth="1"/>
    <col min="10" max="10" width="12" customWidth="1"/>
    <col min="11" max="11" width="13" customWidth="1"/>
    <col min="12" max="12" width="28" customWidth="1"/>
  </cols>
  <sheetData>
    <row r="1" spans="1:12" ht="27.75" customHeight="1" x14ac:dyDescent="0.3">
      <c r="A1" s="8" t="s">
        <v>36</v>
      </c>
      <c r="B1" s="9"/>
      <c r="C1" s="9"/>
      <c r="D1" s="9"/>
      <c r="E1" s="9"/>
      <c r="F1" s="9"/>
      <c r="G1" s="9"/>
      <c r="H1" s="9"/>
      <c r="I1" s="9"/>
      <c r="J1" s="9"/>
      <c r="K1" s="9"/>
      <c r="L1" s="9"/>
    </row>
    <row r="2" spans="1:12" ht="19.5" customHeight="1" x14ac:dyDescent="0.25">
      <c r="A2" s="10" t="s">
        <v>164</v>
      </c>
      <c r="B2" s="9"/>
      <c r="C2" s="9"/>
      <c r="D2" s="9"/>
      <c r="E2" s="9"/>
      <c r="F2" s="9"/>
      <c r="G2" s="9"/>
      <c r="H2" s="9"/>
      <c r="I2" s="9"/>
      <c r="J2" s="9"/>
      <c r="K2" s="9"/>
      <c r="L2" s="9"/>
    </row>
    <row r="3" spans="1:12" ht="3.75" customHeight="1" x14ac:dyDescent="0.25">
      <c r="A3" s="11"/>
      <c r="B3" s="11"/>
      <c r="C3" s="11"/>
      <c r="D3" s="11"/>
      <c r="E3" s="11"/>
      <c r="F3" s="11"/>
      <c r="G3" s="11"/>
      <c r="H3" s="11"/>
      <c r="I3" s="11"/>
      <c r="J3" s="11"/>
      <c r="K3" s="11"/>
      <c r="L3" s="11"/>
    </row>
    <row r="5" spans="1:12" ht="57.75" customHeight="1" x14ac:dyDescent="0.25">
      <c r="A5" s="18" t="s">
        <v>165</v>
      </c>
      <c r="B5" s="18" t="s">
        <v>166</v>
      </c>
      <c r="C5" s="18" t="s">
        <v>167</v>
      </c>
      <c r="D5" s="18" t="s">
        <v>168</v>
      </c>
      <c r="E5" s="18" t="s">
        <v>169</v>
      </c>
      <c r="F5" s="18" t="s">
        <v>62</v>
      </c>
      <c r="G5" s="18" t="s">
        <v>170</v>
      </c>
      <c r="H5" s="18" t="s">
        <v>171</v>
      </c>
      <c r="I5" s="18" t="s">
        <v>172</v>
      </c>
      <c r="J5" s="18" t="s">
        <v>173</v>
      </c>
      <c r="K5" s="18" t="s">
        <v>174</v>
      </c>
      <c r="L5" s="18" t="s">
        <v>145</v>
      </c>
    </row>
    <row r="6" spans="1:12" x14ac:dyDescent="0.25">
      <c r="A6" s="14" t="s">
        <v>175</v>
      </c>
      <c r="B6" s="21">
        <v>7200000</v>
      </c>
      <c r="C6" s="21">
        <v>7350000</v>
      </c>
      <c r="D6" s="25">
        <f>B6*(1+'Your fleet'!$C$12)</f>
        <v>7416000</v>
      </c>
      <c r="E6" s="21"/>
      <c r="F6" s="25">
        <f t="shared" ref="F6:F17" si="0">IF(E6="",D6,E6)</f>
        <v>7416000</v>
      </c>
      <c r="G6" s="25">
        <f t="shared" ref="G6:G17" si="1">F6-D6</f>
        <v>0</v>
      </c>
      <c r="H6" s="25">
        <f t="shared" ref="H6:H17" si="2">C6-B6</f>
        <v>150000</v>
      </c>
      <c r="I6" s="26" t="str">
        <f t="shared" ref="I6:I17" si="3">IF(N(B6)=0,"",IF(ABS(H6)/B6&gt;0.05,IF(F6&lt;C6,"Below 2026 actual: check","Drifted &gt;5%: explain"),""))</f>
        <v/>
      </c>
      <c r="J6" s="14" t="s">
        <v>176</v>
      </c>
      <c r="K6" s="25">
        <f>IF('Your fleet'!$C$8=0,0,F6/'Your fleet'!$C$8)</f>
        <v>618000</v>
      </c>
      <c r="L6" s="27"/>
    </row>
    <row r="7" spans="1:12" x14ac:dyDescent="0.25">
      <c r="A7" s="14" t="s">
        <v>177</v>
      </c>
      <c r="B7" s="21">
        <v>3600000</v>
      </c>
      <c r="C7" s="21">
        <v>3950000</v>
      </c>
      <c r="D7" s="25">
        <f>B7*(1+'Your fleet'!$C$12)</f>
        <v>3708000</v>
      </c>
      <c r="E7" s="21"/>
      <c r="F7" s="25">
        <f t="shared" si="0"/>
        <v>3708000</v>
      </c>
      <c r="G7" s="25">
        <f t="shared" si="1"/>
        <v>0</v>
      </c>
      <c r="H7" s="25">
        <f t="shared" si="2"/>
        <v>350000</v>
      </c>
      <c r="I7" s="26" t="str">
        <f t="shared" si="3"/>
        <v>Below 2026 actual: check</v>
      </c>
      <c r="J7" s="14" t="s">
        <v>178</v>
      </c>
      <c r="K7" s="25">
        <f>IF('Your fleet'!$C$8=0,0,F7/'Your fleet'!$C$8)</f>
        <v>309000</v>
      </c>
      <c r="L7" s="27"/>
    </row>
    <row r="8" spans="1:12" x14ac:dyDescent="0.25">
      <c r="A8" s="14" t="s">
        <v>179</v>
      </c>
      <c r="B8" s="21">
        <v>1800000</v>
      </c>
      <c r="C8" s="21">
        <v>2050000</v>
      </c>
      <c r="D8" s="25">
        <f>B8*(1+'Your fleet'!$C$12)</f>
        <v>1854000</v>
      </c>
      <c r="E8" s="21"/>
      <c r="F8" s="25">
        <f t="shared" si="0"/>
        <v>1854000</v>
      </c>
      <c r="G8" s="25">
        <f t="shared" si="1"/>
        <v>0</v>
      </c>
      <c r="H8" s="25">
        <f t="shared" si="2"/>
        <v>250000</v>
      </c>
      <c r="I8" s="26" t="str">
        <f t="shared" si="3"/>
        <v>Below 2026 actual: check</v>
      </c>
      <c r="J8" s="14" t="s">
        <v>180</v>
      </c>
      <c r="K8" s="25">
        <f>IF('Your fleet'!$C$8=0,0,F8/'Your fleet'!$C$8)</f>
        <v>154500</v>
      </c>
      <c r="L8" s="27"/>
    </row>
    <row r="9" spans="1:12" x14ac:dyDescent="0.25">
      <c r="A9" s="14" t="s">
        <v>181</v>
      </c>
      <c r="B9" s="21">
        <v>1500000</v>
      </c>
      <c r="C9" s="21">
        <v>1520000</v>
      </c>
      <c r="D9" s="25">
        <f>B9*(1+'Your fleet'!$C$12)</f>
        <v>1545000</v>
      </c>
      <c r="E9" s="21"/>
      <c r="F9" s="25">
        <f t="shared" si="0"/>
        <v>1545000</v>
      </c>
      <c r="G9" s="25">
        <f t="shared" si="1"/>
        <v>0</v>
      </c>
      <c r="H9" s="25">
        <f t="shared" si="2"/>
        <v>20000</v>
      </c>
      <c r="I9" s="26" t="str">
        <f t="shared" si="3"/>
        <v/>
      </c>
      <c r="J9" s="14" t="s">
        <v>178</v>
      </c>
      <c r="K9" s="25">
        <f>IF('Your fleet'!$C$8=0,0,F9/'Your fleet'!$C$8)</f>
        <v>128750</v>
      </c>
      <c r="L9" s="27"/>
    </row>
    <row r="10" spans="1:12" x14ac:dyDescent="0.25">
      <c r="A10" s="14" t="s">
        <v>182</v>
      </c>
      <c r="B10" s="21">
        <v>900000</v>
      </c>
      <c r="C10" s="21">
        <v>940000</v>
      </c>
      <c r="D10" s="25">
        <f>B10*(1+'Your fleet'!$C$12)</f>
        <v>927000</v>
      </c>
      <c r="E10" s="21"/>
      <c r="F10" s="25">
        <f t="shared" si="0"/>
        <v>927000</v>
      </c>
      <c r="G10" s="25">
        <f t="shared" si="1"/>
        <v>0</v>
      </c>
      <c r="H10" s="25">
        <f t="shared" si="2"/>
        <v>40000</v>
      </c>
      <c r="I10" s="26" t="str">
        <f t="shared" si="3"/>
        <v/>
      </c>
      <c r="J10" s="14" t="s">
        <v>178</v>
      </c>
      <c r="K10" s="25">
        <f>IF('Your fleet'!$C$8=0,0,F10/'Your fleet'!$C$8)</f>
        <v>77250</v>
      </c>
      <c r="L10" s="27"/>
    </row>
    <row r="11" spans="1:12" x14ac:dyDescent="0.25">
      <c r="A11" s="14" t="s">
        <v>183</v>
      </c>
      <c r="B11" s="21">
        <v>2100000</v>
      </c>
      <c r="C11" s="21">
        <v>2180000</v>
      </c>
      <c r="D11" s="25">
        <f>B11*(1+'Your fleet'!$C$12)</f>
        <v>2163000</v>
      </c>
      <c r="E11" s="21"/>
      <c r="F11" s="25">
        <f t="shared" si="0"/>
        <v>2163000</v>
      </c>
      <c r="G11" s="25">
        <f t="shared" si="1"/>
        <v>0</v>
      </c>
      <c r="H11" s="25">
        <f t="shared" si="2"/>
        <v>80000</v>
      </c>
      <c r="I11" s="26" t="str">
        <f t="shared" si="3"/>
        <v/>
      </c>
      <c r="J11" s="14" t="s">
        <v>178</v>
      </c>
      <c r="K11" s="25">
        <f>IF('Your fleet'!$C$8=0,0,F11/'Your fleet'!$C$8)</f>
        <v>180250</v>
      </c>
      <c r="L11" s="27"/>
    </row>
    <row r="12" spans="1:12" x14ac:dyDescent="0.25">
      <c r="A12" s="14" t="s">
        <v>97</v>
      </c>
      <c r="B12" s="21">
        <v>2400000</v>
      </c>
      <c r="C12" s="21">
        <v>2400000</v>
      </c>
      <c r="D12" s="25">
        <f>B12*(1+'Your fleet'!$C$12)</f>
        <v>2472000</v>
      </c>
      <c r="E12" s="21"/>
      <c r="F12" s="25">
        <f t="shared" si="0"/>
        <v>2472000</v>
      </c>
      <c r="G12" s="25">
        <f t="shared" si="1"/>
        <v>0</v>
      </c>
      <c r="H12" s="25">
        <f t="shared" si="2"/>
        <v>0</v>
      </c>
      <c r="I12" s="26" t="str">
        <f t="shared" si="3"/>
        <v/>
      </c>
      <c r="J12" s="14" t="s">
        <v>176</v>
      </c>
      <c r="K12" s="25">
        <f>IF('Your fleet'!$C$8=0,0,F12/'Your fleet'!$C$8)</f>
        <v>206000</v>
      </c>
      <c r="L12" s="27"/>
    </row>
    <row r="13" spans="1:12" x14ac:dyDescent="0.25">
      <c r="A13" s="14" t="s">
        <v>184</v>
      </c>
      <c r="B13" s="21">
        <v>2300000</v>
      </c>
      <c r="C13" s="21">
        <v>2300000</v>
      </c>
      <c r="D13" s="25">
        <f>B13*(1+'Your fleet'!$C$12)</f>
        <v>2369000</v>
      </c>
      <c r="E13" s="21"/>
      <c r="F13" s="25">
        <f t="shared" si="0"/>
        <v>2369000</v>
      </c>
      <c r="G13" s="25">
        <f t="shared" si="1"/>
        <v>0</v>
      </c>
      <c r="H13" s="25">
        <f t="shared" si="2"/>
        <v>0</v>
      </c>
      <c r="I13" s="26" t="str">
        <f t="shared" si="3"/>
        <v/>
      </c>
      <c r="J13" s="14" t="s">
        <v>180</v>
      </c>
      <c r="K13" s="25">
        <f>IF('Your fleet'!$C$8=0,0,F13/'Your fleet'!$C$8)</f>
        <v>197416.66666666666</v>
      </c>
      <c r="L13" s="27"/>
    </row>
    <row r="14" spans="1:12" ht="25.5" x14ac:dyDescent="0.25">
      <c r="A14" s="14" t="s">
        <v>185</v>
      </c>
      <c r="B14" s="21">
        <v>600000</v>
      </c>
      <c r="C14" s="21">
        <v>640000</v>
      </c>
      <c r="D14" s="25">
        <f>B14*(1+'Your fleet'!$C$12)</f>
        <v>618000</v>
      </c>
      <c r="E14" s="21"/>
      <c r="F14" s="25">
        <f t="shared" si="0"/>
        <v>618000</v>
      </c>
      <c r="G14" s="25">
        <f t="shared" si="1"/>
        <v>0</v>
      </c>
      <c r="H14" s="25">
        <f t="shared" si="2"/>
        <v>40000</v>
      </c>
      <c r="I14" s="26" t="str">
        <f t="shared" si="3"/>
        <v>Below 2026 actual: check</v>
      </c>
      <c r="J14" s="14" t="s">
        <v>176</v>
      </c>
      <c r="K14" s="25">
        <f>IF('Your fleet'!$C$8=0,0,F14/'Your fleet'!$C$8)</f>
        <v>51500</v>
      </c>
      <c r="L14" s="27"/>
    </row>
    <row r="15" spans="1:12" x14ac:dyDescent="0.25">
      <c r="A15" s="14" t="s">
        <v>186</v>
      </c>
      <c r="B15" s="21">
        <v>500000</v>
      </c>
      <c r="C15" s="21">
        <v>520000</v>
      </c>
      <c r="D15" s="25">
        <f>B15*(1+'Your fleet'!$C$12)</f>
        <v>515000</v>
      </c>
      <c r="E15" s="21"/>
      <c r="F15" s="25">
        <f t="shared" si="0"/>
        <v>515000</v>
      </c>
      <c r="G15" s="25">
        <f t="shared" si="1"/>
        <v>0</v>
      </c>
      <c r="H15" s="25">
        <f t="shared" si="2"/>
        <v>20000</v>
      </c>
      <c r="I15" s="26" t="str">
        <f t="shared" si="3"/>
        <v/>
      </c>
      <c r="J15" s="14" t="s">
        <v>180</v>
      </c>
      <c r="K15" s="25">
        <f>IF('Your fleet'!$C$8=0,0,F15/'Your fleet'!$C$8)</f>
        <v>42916.666666666664</v>
      </c>
      <c r="L15" s="27"/>
    </row>
    <row r="16" spans="1:12" x14ac:dyDescent="0.25">
      <c r="A16" s="14" t="s">
        <v>187</v>
      </c>
      <c r="B16" s="21">
        <v>1100000</v>
      </c>
      <c r="C16" s="21">
        <v>1150000</v>
      </c>
      <c r="D16" s="25">
        <f>B16*(1+'Your fleet'!$C$12)</f>
        <v>1133000</v>
      </c>
      <c r="E16" s="21"/>
      <c r="F16" s="25">
        <f t="shared" si="0"/>
        <v>1133000</v>
      </c>
      <c r="G16" s="25">
        <f t="shared" si="1"/>
        <v>0</v>
      </c>
      <c r="H16" s="25">
        <f t="shared" si="2"/>
        <v>50000</v>
      </c>
      <c r="I16" s="26" t="str">
        <f t="shared" si="3"/>
        <v/>
      </c>
      <c r="J16" s="14" t="s">
        <v>180</v>
      </c>
      <c r="K16" s="25">
        <f>IF('Your fleet'!$C$8=0,0,F16/'Your fleet'!$C$8)</f>
        <v>94416.666666666672</v>
      </c>
      <c r="L16" s="27"/>
    </row>
    <row r="17" spans="1:12" x14ac:dyDescent="0.25">
      <c r="A17" s="27"/>
      <c r="B17" s="21"/>
      <c r="C17" s="21"/>
      <c r="D17" s="25">
        <f>B17*(1+'Your fleet'!$C$12)</f>
        <v>0</v>
      </c>
      <c r="E17" s="21"/>
      <c r="F17" s="25">
        <f t="shared" si="0"/>
        <v>0</v>
      </c>
      <c r="G17" s="25">
        <f t="shared" si="1"/>
        <v>0</v>
      </c>
      <c r="H17" s="25">
        <f t="shared" si="2"/>
        <v>0</v>
      </c>
      <c r="I17" s="26" t="str">
        <f t="shared" si="3"/>
        <v/>
      </c>
      <c r="J17" s="27"/>
      <c r="K17" s="25">
        <f>IF('Your fleet'!$C$8=0,0,F17/'Your fleet'!$C$8)</f>
        <v>0</v>
      </c>
      <c r="L17" s="27"/>
    </row>
    <row r="18" spans="1:12" x14ac:dyDescent="0.25">
      <c r="A18" s="19" t="s">
        <v>188</v>
      </c>
      <c r="B18" s="28">
        <f>SUM(B6:B17)</f>
        <v>24000000</v>
      </c>
      <c r="C18" s="28">
        <f>SUM(C6:C17)</f>
        <v>25000000</v>
      </c>
      <c r="D18" s="28">
        <f>SUM(D6:D17)</f>
        <v>24720000</v>
      </c>
      <c r="E18" s="26"/>
      <c r="F18" s="28">
        <f>SUM(F6:F17)</f>
        <v>24720000</v>
      </c>
      <c r="G18" s="28">
        <f>SUM(G6:G17)</f>
        <v>0</v>
      </c>
      <c r="H18" s="28">
        <f>SUM(H6:H17)</f>
        <v>1000000</v>
      </c>
      <c r="I18" s="29" t="str">
        <f>COUNTIF(I6:I17,"?*")&amp;" lines to check"</f>
        <v>3 lines to check</v>
      </c>
      <c r="J18" s="29" t="str">
        <f>COUNTIF(J6:J17,"No")&amp;" not by vessel"</f>
        <v>4 not by vessel</v>
      </c>
      <c r="K18" s="28">
        <f>SUM(K6:K17)</f>
        <v>2060000.0000000002</v>
      </c>
    </row>
    <row r="20" spans="1:12" x14ac:dyDescent="0.25">
      <c r="A20" s="20" t="s">
        <v>189</v>
      </c>
      <c r="B20" s="25">
        <f>B18-'Your fleet'!C11</f>
        <v>0</v>
      </c>
      <c r="C20" s="26" t="str">
        <f>IF(ABS(B20)&lt;1,"Matches","Lines do not add up to your total budget")</f>
        <v>Matches</v>
      </c>
    </row>
    <row r="22" spans="1:12" ht="27.75" customHeight="1" x14ac:dyDescent="0.25">
      <c r="A22" s="6" t="s">
        <v>190</v>
      </c>
      <c r="B22" s="6"/>
      <c r="C22" s="6"/>
      <c r="D22" s="6"/>
      <c r="E22" s="6"/>
      <c r="F22" s="6"/>
      <c r="G22" s="6"/>
      <c r="H22" s="6"/>
      <c r="I22" s="6"/>
      <c r="J22" s="6"/>
      <c r="K22" s="6"/>
      <c r="L22" s="6"/>
    </row>
    <row r="23" spans="1:12" x14ac:dyDescent="0.25">
      <c r="A23" s="2" t="str">
        <f>"Not sure how to split shore costs or dry dock reserves by vessel? There is no single right answer. Ask "&amp;'Start here'!$C$19&amp;" at "&amp;'Start here'!$C$20</f>
        <v>Not sure how to split shore costs or dry dock reserves by vessel? There is no single right answer. Ask Lloyd Prichard at sales@shipnet</v>
      </c>
      <c r="B23" s="2"/>
      <c r="C23" s="2"/>
      <c r="D23" s="2"/>
      <c r="E23" s="2"/>
      <c r="F23" s="2"/>
      <c r="G23" s="2"/>
      <c r="H23" s="2"/>
      <c r="I23" s="2"/>
      <c r="J23" s="2"/>
      <c r="K23" s="2"/>
      <c r="L23" s="2"/>
    </row>
  </sheetData>
  <mergeCells count="2">
    <mergeCell ref="A22:L22"/>
    <mergeCell ref="A23:L23"/>
  </mergeCells>
  <dataValidations count="1">
    <dataValidation type="list" allowBlank="1" sqref="J6:J17" xr:uid="{00000000-0002-0000-0300-000000000000}">
      <formula1>"Yes,Partly,No"</formula1>
      <formula2>0</formula2>
    </dataValidation>
  </dataValidation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9324A"/>
    <pageSetUpPr fitToPage="1"/>
  </sheetPr>
  <dimension ref="A1:D44"/>
  <sheetViews>
    <sheetView showGridLines="0" zoomScaleNormal="100" workbookViewId="0">
      <pane ySplit="5" topLeftCell="A32" activePane="bottomLeft" state="frozen"/>
      <selection pane="bottomLeft"/>
    </sheetView>
  </sheetViews>
  <sheetFormatPr defaultColWidth="8.7109375" defaultRowHeight="15" x14ac:dyDescent="0.25"/>
  <cols>
    <col min="1" max="1" width="58" customWidth="1"/>
    <col min="2" max="2" width="18" customWidth="1"/>
    <col min="3" max="3" width="16" customWidth="1"/>
    <col min="4" max="4" width="62" customWidth="1"/>
  </cols>
  <sheetData>
    <row r="1" spans="1:4" ht="27.75" customHeight="1" x14ac:dyDescent="0.3">
      <c r="A1" s="8" t="s">
        <v>191</v>
      </c>
      <c r="B1" s="9"/>
      <c r="C1" s="9"/>
      <c r="D1" s="9"/>
    </row>
    <row r="2" spans="1:4" ht="19.5" customHeight="1" x14ac:dyDescent="0.25">
      <c r="A2" s="10" t="s">
        <v>192</v>
      </c>
      <c r="B2" s="9"/>
      <c r="C2" s="9"/>
      <c r="D2" s="9"/>
    </row>
    <row r="3" spans="1:4" ht="3.75" customHeight="1" x14ac:dyDescent="0.25">
      <c r="A3" s="11"/>
      <c r="B3" s="11"/>
      <c r="C3" s="11"/>
      <c r="D3" s="11"/>
    </row>
    <row r="5" spans="1:4" ht="31.5" customHeight="1" x14ac:dyDescent="0.25">
      <c r="A5" s="18" t="s">
        <v>143</v>
      </c>
      <c r="B5" s="18" t="s">
        <v>144</v>
      </c>
      <c r="C5" s="18" t="s">
        <v>193</v>
      </c>
      <c r="D5" s="18" t="s">
        <v>145</v>
      </c>
    </row>
    <row r="6" spans="1:4" x14ac:dyDescent="0.25">
      <c r="A6" s="15" t="s">
        <v>194</v>
      </c>
      <c r="B6" s="16"/>
      <c r="C6" s="16"/>
      <c r="D6" s="16"/>
    </row>
    <row r="7" spans="1:4" ht="25.5" x14ac:dyDescent="0.25">
      <c r="A7" s="20" t="s">
        <v>195</v>
      </c>
      <c r="B7" s="21">
        <v>12000</v>
      </c>
      <c r="C7" s="17" t="s">
        <v>196</v>
      </c>
      <c r="D7" s="17" t="s">
        <v>197</v>
      </c>
    </row>
    <row r="8" spans="1:4" x14ac:dyDescent="0.25">
      <c r="A8" s="20" t="s">
        <v>198</v>
      </c>
      <c r="B8" s="21">
        <v>20000</v>
      </c>
      <c r="C8" s="17" t="s">
        <v>196</v>
      </c>
      <c r="D8" s="17" t="s">
        <v>199</v>
      </c>
    </row>
    <row r="9" spans="1:4" x14ac:dyDescent="0.25">
      <c r="A9" s="20" t="s">
        <v>200</v>
      </c>
      <c r="B9" s="30">
        <v>1</v>
      </c>
      <c r="C9" s="17" t="s">
        <v>201</v>
      </c>
      <c r="D9" s="17" t="s">
        <v>202</v>
      </c>
    </row>
    <row r="10" spans="1:4" x14ac:dyDescent="0.25">
      <c r="A10" s="20" t="s">
        <v>203</v>
      </c>
      <c r="B10" s="31">
        <v>75</v>
      </c>
      <c r="C10" s="17" t="s">
        <v>204</v>
      </c>
      <c r="D10" s="17" t="s">
        <v>205</v>
      </c>
    </row>
    <row r="11" spans="1:4" x14ac:dyDescent="0.25">
      <c r="A11" s="20" t="s">
        <v>206</v>
      </c>
      <c r="B11" s="30">
        <v>0.6</v>
      </c>
      <c r="C11" s="17" t="s">
        <v>201</v>
      </c>
      <c r="D11" s="17" t="s">
        <v>207</v>
      </c>
    </row>
    <row r="12" spans="1:4" x14ac:dyDescent="0.25">
      <c r="A12" s="20" t="s">
        <v>66</v>
      </c>
      <c r="B12" s="25">
        <f>B7+0.5*B8</f>
        <v>22000</v>
      </c>
      <c r="C12" s="17" t="s">
        <v>196</v>
      </c>
      <c r="D12" s="17"/>
    </row>
    <row r="13" spans="1:4" x14ac:dyDescent="0.25">
      <c r="A13" s="20" t="s">
        <v>208</v>
      </c>
      <c r="B13" s="25">
        <f>B12*B9</f>
        <v>22000</v>
      </c>
      <c r="C13" s="17" t="s">
        <v>209</v>
      </c>
      <c r="D13" s="17"/>
    </row>
    <row r="14" spans="1:4" x14ac:dyDescent="0.25">
      <c r="A14" s="20" t="s">
        <v>210</v>
      </c>
      <c r="B14" s="25">
        <f>B13*B10</f>
        <v>1650000</v>
      </c>
      <c r="C14" s="17" t="s">
        <v>211</v>
      </c>
      <c r="D14" s="17"/>
    </row>
    <row r="15" spans="1:4" x14ac:dyDescent="0.25">
      <c r="A15" s="19" t="s">
        <v>212</v>
      </c>
      <c r="B15" s="28">
        <f>B14*(1-B11)*'Your fleet'!$C$13</f>
        <v>712800</v>
      </c>
      <c r="C15" s="17" t="str">
        <f>'Your fleet'!$C$7</f>
        <v>USD</v>
      </c>
      <c r="D15" s="17" t="s">
        <v>213</v>
      </c>
    </row>
    <row r="17" spans="1:4" x14ac:dyDescent="0.25">
      <c r="A17" s="15" t="s">
        <v>214</v>
      </c>
      <c r="B17" s="16"/>
      <c r="C17" s="16"/>
      <c r="D17" s="16"/>
    </row>
    <row r="18" spans="1:4" x14ac:dyDescent="0.25">
      <c r="A18" s="20" t="s">
        <v>215</v>
      </c>
      <c r="B18" s="21">
        <v>12500</v>
      </c>
      <c r="C18" s="17" t="s">
        <v>196</v>
      </c>
      <c r="D18" s="17" t="s">
        <v>216</v>
      </c>
    </row>
    <row r="19" spans="1:4" x14ac:dyDescent="0.25">
      <c r="A19" s="20" t="s">
        <v>217</v>
      </c>
      <c r="B19" s="21">
        <v>21000</v>
      </c>
      <c r="C19" s="17" t="s">
        <v>196</v>
      </c>
      <c r="D19" s="17"/>
    </row>
    <row r="20" spans="1:4" x14ac:dyDescent="0.25">
      <c r="A20" s="20" t="s">
        <v>218</v>
      </c>
      <c r="B20" s="30">
        <v>1</v>
      </c>
      <c r="C20" s="17" t="s">
        <v>201</v>
      </c>
      <c r="D20" s="17" t="s">
        <v>219</v>
      </c>
    </row>
    <row r="21" spans="1:4" x14ac:dyDescent="0.25">
      <c r="A21" s="20" t="s">
        <v>220</v>
      </c>
      <c r="B21" s="31">
        <v>80</v>
      </c>
      <c r="C21" s="17" t="s">
        <v>204</v>
      </c>
      <c r="D21" s="17" t="s">
        <v>221</v>
      </c>
    </row>
    <row r="22" spans="1:4" x14ac:dyDescent="0.25">
      <c r="A22" s="19" t="s">
        <v>222</v>
      </c>
      <c r="B22" s="28">
        <f>(B18+0.5*B19)*B20*B21*(1-B11)*'Your fleet'!$C$13</f>
        <v>794880</v>
      </c>
      <c r="C22" s="17" t="str">
        <f>'Your fleet'!$C$7</f>
        <v>USD</v>
      </c>
      <c r="D22" s="17" t="s">
        <v>223</v>
      </c>
    </row>
    <row r="24" spans="1:4" x14ac:dyDescent="0.25">
      <c r="A24" s="15" t="s">
        <v>224</v>
      </c>
      <c r="B24" s="16"/>
      <c r="C24" s="16"/>
      <c r="D24" s="16"/>
    </row>
    <row r="25" spans="1:4" x14ac:dyDescent="0.25">
      <c r="A25" s="20" t="s">
        <v>225</v>
      </c>
      <c r="B25" s="21">
        <v>4000</v>
      </c>
      <c r="C25" s="17" t="s">
        <v>226</v>
      </c>
      <c r="D25" s="17" t="s">
        <v>227</v>
      </c>
    </row>
    <row r="26" spans="1:4" x14ac:dyDescent="0.25">
      <c r="A26" s="20" t="s">
        <v>228</v>
      </c>
      <c r="B26" s="21">
        <v>6500</v>
      </c>
      <c r="C26" s="17" t="s">
        <v>226</v>
      </c>
      <c r="D26" s="17" t="s">
        <v>199</v>
      </c>
    </row>
    <row r="27" spans="1:4" x14ac:dyDescent="0.25">
      <c r="A27" s="20" t="s">
        <v>229</v>
      </c>
      <c r="B27" s="21">
        <v>41000</v>
      </c>
      <c r="C27" s="17" t="s">
        <v>230</v>
      </c>
      <c r="D27" s="17" t="s">
        <v>231</v>
      </c>
    </row>
    <row r="28" spans="1:4" x14ac:dyDescent="0.25">
      <c r="A28" s="20" t="s">
        <v>232</v>
      </c>
      <c r="B28" s="31">
        <v>91</v>
      </c>
      <c r="C28" s="17" t="s">
        <v>233</v>
      </c>
      <c r="D28" s="17" t="s">
        <v>234</v>
      </c>
    </row>
    <row r="29" spans="1:4" x14ac:dyDescent="0.25">
      <c r="A29" s="20" t="s">
        <v>235</v>
      </c>
      <c r="B29" s="31">
        <v>89.34</v>
      </c>
      <c r="C29" s="17" t="s">
        <v>233</v>
      </c>
      <c r="D29" s="17" t="s">
        <v>236</v>
      </c>
    </row>
    <row r="30" spans="1:4" x14ac:dyDescent="0.25">
      <c r="A30" s="20" t="s">
        <v>237</v>
      </c>
      <c r="B30" s="32">
        <v>1</v>
      </c>
      <c r="C30" s="17" t="s">
        <v>238</v>
      </c>
      <c r="D30" s="17" t="s">
        <v>239</v>
      </c>
    </row>
    <row r="31" spans="1:4" x14ac:dyDescent="0.25">
      <c r="A31" s="20" t="s">
        <v>206</v>
      </c>
      <c r="B31" s="30">
        <v>0.6</v>
      </c>
      <c r="C31" s="17" t="s">
        <v>201</v>
      </c>
      <c r="D31" s="17"/>
    </row>
    <row r="32" spans="1:4" x14ac:dyDescent="0.25">
      <c r="A32" s="20" t="s">
        <v>240</v>
      </c>
      <c r="B32" s="25">
        <f>(B25+0.5*B26)*B27</f>
        <v>297250000</v>
      </c>
      <c r="C32" s="17" t="s">
        <v>241</v>
      </c>
      <c r="D32" s="17"/>
    </row>
    <row r="33" spans="1:4" x14ac:dyDescent="0.25">
      <c r="A33" s="20" t="s">
        <v>125</v>
      </c>
      <c r="B33" s="25">
        <f>(B29-B28)*B32</f>
        <v>-493434999.99999899</v>
      </c>
      <c r="C33" s="17" t="s">
        <v>242</v>
      </c>
      <c r="D33" s="17" t="s">
        <v>243</v>
      </c>
    </row>
    <row r="34" spans="1:4" x14ac:dyDescent="0.25">
      <c r="A34" s="20" t="s">
        <v>244</v>
      </c>
      <c r="B34" s="25">
        <f>IF(B33&gt;=0,0,-B33/(B28*41000)*2400*B30)</f>
        <v>317406.59340659279</v>
      </c>
      <c r="C34" s="17" t="s">
        <v>211</v>
      </c>
      <c r="D34" s="17" t="s">
        <v>245</v>
      </c>
    </row>
    <row r="35" spans="1:4" x14ac:dyDescent="0.25">
      <c r="A35" s="19" t="s">
        <v>246</v>
      </c>
      <c r="B35" s="28">
        <f>B34*(1-B31)*'Your fleet'!$C$13</f>
        <v>137119.64835164809</v>
      </c>
      <c r="C35" s="17" t="str">
        <f>'Your fleet'!$C$7</f>
        <v>USD</v>
      </c>
      <c r="D35" s="17" t="s">
        <v>247</v>
      </c>
    </row>
    <row r="37" spans="1:4" x14ac:dyDescent="0.25">
      <c r="A37" s="15" t="s">
        <v>248</v>
      </c>
      <c r="B37" s="16"/>
      <c r="C37" s="16"/>
      <c r="D37" s="16"/>
    </row>
    <row r="38" spans="1:4" x14ac:dyDescent="0.25">
      <c r="A38" s="20" t="s">
        <v>249</v>
      </c>
      <c r="B38" s="14" t="s">
        <v>180</v>
      </c>
      <c r="C38" s="17" t="s">
        <v>250</v>
      </c>
      <c r="D38" s="17" t="s">
        <v>251</v>
      </c>
    </row>
    <row r="39" spans="1:4" x14ac:dyDescent="0.25">
      <c r="A39" s="20" t="s">
        <v>252</v>
      </c>
      <c r="B39" s="14" t="s">
        <v>180</v>
      </c>
      <c r="C39" s="17" t="s">
        <v>250</v>
      </c>
      <c r="D39" s="17"/>
    </row>
    <row r="40" spans="1:4" x14ac:dyDescent="0.25">
      <c r="A40" s="20" t="s">
        <v>253</v>
      </c>
      <c r="B40" s="14" t="s">
        <v>180</v>
      </c>
      <c r="C40" s="17" t="s">
        <v>250</v>
      </c>
      <c r="D40" s="17"/>
    </row>
    <row r="41" spans="1:4" x14ac:dyDescent="0.25">
      <c r="A41" s="19" t="s">
        <v>254</v>
      </c>
      <c r="B41" s="28">
        <f>IF(B38="No",B15,0)+IF(B40="No",B35,0)</f>
        <v>849919.64835164812</v>
      </c>
      <c r="C41" s="33" t="str">
        <f>'Your fleet'!$C$7</f>
        <v>USD</v>
      </c>
      <c r="D41" s="17" t="s">
        <v>255</v>
      </c>
    </row>
    <row r="42" spans="1:4" x14ac:dyDescent="0.25">
      <c r="A42" s="19" t="s">
        <v>256</v>
      </c>
      <c r="B42" s="28">
        <f>IF(B39="No",B22,0)</f>
        <v>794880</v>
      </c>
      <c r="C42" s="33" t="str">
        <f>'Your fleet'!$C$7</f>
        <v>USD</v>
      </c>
      <c r="D42" s="17" t="s">
        <v>257</v>
      </c>
    </row>
    <row r="44" spans="1:4" x14ac:dyDescent="0.25">
      <c r="A44" s="2" t="str">
        <f>"Unsure which voyages are in scope, or how pooling could change your FuelEU position? These depend on your trading pattern. Ask "&amp;'Start here'!$C$19&amp;" at "&amp;'Start here'!$C$20</f>
        <v>Unsure which voyages are in scope, or how pooling could change your FuelEU position? These depend on your trading pattern. Ask Lloyd Prichard at sales@shipnet</v>
      </c>
      <c r="B44" s="2"/>
      <c r="C44" s="2"/>
      <c r="D44" s="2"/>
    </row>
  </sheetData>
  <mergeCells count="1">
    <mergeCell ref="A44:D44"/>
  </mergeCells>
  <dataValidations count="1">
    <dataValidation type="list" allowBlank="1" sqref="B38:B40" xr:uid="{00000000-0002-0000-0400-000000000000}">
      <formula1>"Yes,No"</formula1>
      <formula2>0</formula2>
    </dataValidation>
  </dataValidations>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9324A"/>
    <pageSetUpPr fitToPage="1"/>
  </sheetPr>
  <dimension ref="A1:H21"/>
  <sheetViews>
    <sheetView showGridLines="0" zoomScaleNormal="100" workbookViewId="0">
      <pane xSplit="1" ySplit="5" topLeftCell="B12" activePane="bottomRight" state="frozen"/>
      <selection pane="topRight" activeCell="B1" sqref="B1"/>
      <selection pane="bottomLeft" activeCell="A6" sqref="A6"/>
      <selection pane="bottomRight"/>
    </sheetView>
  </sheetViews>
  <sheetFormatPr defaultColWidth="8.7109375" defaultRowHeight="15" x14ac:dyDescent="0.25"/>
  <cols>
    <col min="1" max="1" width="46" customWidth="1"/>
    <col min="2" max="2" width="10" customWidth="1"/>
    <col min="3" max="3" width="20" customWidth="1"/>
    <col min="4" max="4" width="12" customWidth="1"/>
    <col min="5" max="5" width="22" customWidth="1"/>
    <col min="6" max="6" width="12" customWidth="1"/>
    <col min="7" max="7" width="14" customWidth="1"/>
    <col min="8" max="8" width="52" customWidth="1"/>
  </cols>
  <sheetData>
    <row r="1" spans="1:8" ht="27.75" customHeight="1" x14ac:dyDescent="0.3">
      <c r="A1" s="8" t="s">
        <v>43</v>
      </c>
      <c r="B1" s="9"/>
      <c r="C1" s="9"/>
      <c r="D1" s="9"/>
      <c r="E1" s="9"/>
      <c r="F1" s="9"/>
      <c r="G1" s="9"/>
      <c r="H1" s="9"/>
    </row>
    <row r="2" spans="1:8" ht="19.5" customHeight="1" x14ac:dyDescent="0.25">
      <c r="A2" s="10" t="s">
        <v>258</v>
      </c>
      <c r="B2" s="9"/>
      <c r="C2" s="9"/>
      <c r="D2" s="9"/>
      <c r="E2" s="9"/>
      <c r="F2" s="9"/>
      <c r="G2" s="9"/>
      <c r="H2" s="9"/>
    </row>
    <row r="3" spans="1:8" ht="3.75" customHeight="1" x14ac:dyDescent="0.25">
      <c r="A3" s="11"/>
      <c r="B3" s="11"/>
      <c r="C3" s="11"/>
      <c r="D3" s="11"/>
      <c r="E3" s="11"/>
      <c r="F3" s="11"/>
      <c r="G3" s="11"/>
      <c r="H3" s="11"/>
    </row>
    <row r="5" spans="1:8" ht="36" customHeight="1" x14ac:dyDescent="0.25">
      <c r="A5" s="18" t="s">
        <v>259</v>
      </c>
      <c r="B5" s="18" t="s">
        <v>260</v>
      </c>
      <c r="C5" s="18" t="s">
        <v>261</v>
      </c>
      <c r="D5" s="18" t="s">
        <v>262</v>
      </c>
      <c r="E5" s="18" t="s">
        <v>193</v>
      </c>
      <c r="F5" s="18" t="s">
        <v>263</v>
      </c>
      <c r="G5" s="18" t="s">
        <v>264</v>
      </c>
      <c r="H5" s="18" t="s">
        <v>265</v>
      </c>
    </row>
    <row r="6" spans="1:8" ht="30" customHeight="1" x14ac:dyDescent="0.25">
      <c r="A6" s="20" t="s">
        <v>266</v>
      </c>
      <c r="B6" s="21">
        <v>4</v>
      </c>
      <c r="C6" s="17" t="s">
        <v>267</v>
      </c>
      <c r="D6" s="32">
        <v>3</v>
      </c>
      <c r="E6" s="17" t="s">
        <v>268</v>
      </c>
      <c r="F6" s="25">
        <f>B6*D6*'Your fleet'!$C$16</f>
        <v>552</v>
      </c>
      <c r="G6" s="25">
        <f>F6*'Your fleet'!$C$14</f>
        <v>24840</v>
      </c>
      <c r="H6" s="17" t="s">
        <v>269</v>
      </c>
    </row>
    <row r="7" spans="1:8" ht="30" customHeight="1" x14ac:dyDescent="0.25">
      <c r="A7" s="20" t="s">
        <v>270</v>
      </c>
      <c r="B7" s="21">
        <v>3</v>
      </c>
      <c r="C7" s="17" t="s">
        <v>267</v>
      </c>
      <c r="D7" s="32">
        <v>4</v>
      </c>
      <c r="E7" s="17" t="s">
        <v>271</v>
      </c>
      <c r="F7" s="25">
        <f>B7*D7*'Your fleet'!$C$15*12</f>
        <v>1080</v>
      </c>
      <c r="G7" s="25">
        <f>F7*'Your fleet'!$C$14</f>
        <v>48600</v>
      </c>
      <c r="H7" s="17" t="s">
        <v>272</v>
      </c>
    </row>
    <row r="8" spans="1:8" ht="30" customHeight="1" x14ac:dyDescent="0.25">
      <c r="A8" s="20" t="s">
        <v>273</v>
      </c>
      <c r="B8" s="21">
        <v>2500</v>
      </c>
      <c r="C8" s="17" t="s">
        <v>274</v>
      </c>
      <c r="D8" s="32">
        <v>0.75</v>
      </c>
      <c r="E8" s="17" t="s">
        <v>275</v>
      </c>
      <c r="F8" s="25">
        <f>B8*D8</f>
        <v>1875</v>
      </c>
      <c r="G8" s="25">
        <f>F8*'Your fleet'!$C$14</f>
        <v>84375</v>
      </c>
      <c r="H8" s="17" t="s">
        <v>276</v>
      </c>
    </row>
    <row r="9" spans="1:8" ht="30" customHeight="1" x14ac:dyDescent="0.25">
      <c r="A9" s="20" t="s">
        <v>277</v>
      </c>
      <c r="B9" s="21">
        <v>120</v>
      </c>
      <c r="C9" s="17" t="s">
        <v>278</v>
      </c>
      <c r="D9" s="32">
        <v>6</v>
      </c>
      <c r="E9" s="17" t="s">
        <v>279</v>
      </c>
      <c r="F9" s="25">
        <f>B9*D9</f>
        <v>720</v>
      </c>
      <c r="G9" s="25">
        <f>F9*'Your fleet'!$C$14</f>
        <v>32400</v>
      </c>
      <c r="H9" s="17" t="s">
        <v>280</v>
      </c>
    </row>
    <row r="10" spans="1:8" ht="30" customHeight="1" x14ac:dyDescent="0.25">
      <c r="A10" s="20" t="s">
        <v>281</v>
      </c>
      <c r="B10" s="21">
        <v>40</v>
      </c>
      <c r="C10" s="17" t="s">
        <v>282</v>
      </c>
      <c r="D10" s="32">
        <v>8</v>
      </c>
      <c r="E10" s="17" t="s">
        <v>283</v>
      </c>
      <c r="F10" s="25">
        <f>B10*D10</f>
        <v>320</v>
      </c>
      <c r="G10" s="25">
        <f>F10*'Your fleet'!$C$14</f>
        <v>14400</v>
      </c>
      <c r="H10" s="17" t="s">
        <v>284</v>
      </c>
    </row>
    <row r="11" spans="1:8" ht="30" customHeight="1" x14ac:dyDescent="0.25">
      <c r="A11" s="20" t="s">
        <v>285</v>
      </c>
      <c r="B11" s="21">
        <v>12</v>
      </c>
      <c r="C11" s="17" t="s">
        <v>286</v>
      </c>
      <c r="D11" s="32">
        <v>1.5</v>
      </c>
      <c r="E11" s="17" t="s">
        <v>287</v>
      </c>
      <c r="F11" s="25">
        <f>B11*D11*52</f>
        <v>936</v>
      </c>
      <c r="G11" s="25">
        <f>F11*'Your fleet'!$C$14</f>
        <v>42120</v>
      </c>
      <c r="H11" s="17" t="s">
        <v>288</v>
      </c>
    </row>
    <row r="12" spans="1:8" ht="30" customHeight="1" x14ac:dyDescent="0.25">
      <c r="A12" s="20" t="s">
        <v>289</v>
      </c>
      <c r="B12" s="21">
        <v>60</v>
      </c>
      <c r="C12" s="17" t="s">
        <v>290</v>
      </c>
      <c r="D12" s="21">
        <v>2500</v>
      </c>
      <c r="E12" s="33" t="str">
        <f>"cost per item, "&amp;'Your fleet'!$C$7</f>
        <v>cost per item, USD</v>
      </c>
      <c r="F12" s="26"/>
      <c r="G12" s="25">
        <f>B12*D12</f>
        <v>150000</v>
      </c>
      <c r="H12" s="17" t="s">
        <v>291</v>
      </c>
    </row>
    <row r="13" spans="1:8" ht="30" customHeight="1" x14ac:dyDescent="0.25">
      <c r="A13" s="20" t="s">
        <v>292</v>
      </c>
      <c r="B13" s="21">
        <v>15</v>
      </c>
      <c r="C13" s="17" t="s">
        <v>293</v>
      </c>
      <c r="D13" s="21">
        <v>12000</v>
      </c>
      <c r="E13" s="33" t="str">
        <f>"cost per item, "&amp;'Your fleet'!$C$7</f>
        <v>cost per item, USD</v>
      </c>
      <c r="F13" s="26"/>
      <c r="G13" s="25">
        <f>B13*D13</f>
        <v>180000</v>
      </c>
      <c r="H13" s="17" t="s">
        <v>294</v>
      </c>
    </row>
    <row r="14" spans="1:8" ht="30" customHeight="1" x14ac:dyDescent="0.25">
      <c r="A14" s="20" t="s">
        <v>295</v>
      </c>
      <c r="B14" s="21">
        <v>80</v>
      </c>
      <c r="C14" s="17" t="s">
        <v>296</v>
      </c>
      <c r="D14" s="21">
        <v>150</v>
      </c>
      <c r="E14" s="33" t="str">
        <f>"cost per item, "&amp;'Your fleet'!$C$7</f>
        <v>cost per item, USD</v>
      </c>
      <c r="F14" s="26"/>
      <c r="G14" s="25">
        <f>B14*D14</f>
        <v>12000</v>
      </c>
      <c r="H14" s="17" t="s">
        <v>297</v>
      </c>
    </row>
    <row r="15" spans="1:8" x14ac:dyDescent="0.25">
      <c r="A15" s="19" t="s">
        <v>298</v>
      </c>
      <c r="F15" s="28">
        <f>SUM(F6:F11)</f>
        <v>5483</v>
      </c>
      <c r="G15" s="28">
        <f>SUM(G6:G14)</f>
        <v>588735</v>
      </c>
    </row>
    <row r="16" spans="1:8" x14ac:dyDescent="0.25">
      <c r="A16" s="20" t="s">
        <v>299</v>
      </c>
      <c r="F16" s="34">
        <f>IF('Your fleet'!$C$15*5*'Your fleet'!$C$16=0,0,F15/('Your fleet'!$C$15*5*'Your fleet'!$C$16))</f>
        <v>3.178550724637681</v>
      </c>
    </row>
    <row r="17" spans="1:8" x14ac:dyDescent="0.25">
      <c r="A17" s="20" t="s">
        <v>300</v>
      </c>
      <c r="G17" s="35">
        <f>IF('Your fleet'!C11=0,0,G15/'Your fleet'!C11)</f>
        <v>2.4530625E-2</v>
      </c>
    </row>
    <row r="18" spans="1:8" x14ac:dyDescent="0.25">
      <c r="A18" s="20" t="s">
        <v>301</v>
      </c>
      <c r="G18" s="25">
        <f>IF('Your fleet'!C8=0,0,G15/'Your fleet'!C8)</f>
        <v>49061.25</v>
      </c>
    </row>
    <row r="20" spans="1:8" ht="27.75" customHeight="1" x14ac:dyDescent="0.25">
      <c r="A20" s="6" t="s">
        <v>302</v>
      </c>
      <c r="B20" s="6"/>
      <c r="C20" s="6"/>
      <c r="D20" s="6"/>
      <c r="E20" s="6"/>
      <c r="F20" s="6"/>
      <c r="G20" s="6"/>
      <c r="H20" s="6"/>
    </row>
    <row r="21" spans="1:8" x14ac:dyDescent="0.25">
      <c r="A21" s="2" t="str">
        <f>"Results higher than you expected? We can tell you whether they are typical. Ask "&amp;'Start here'!$C$19&amp;" at "&amp;'Start here'!$C$20</f>
        <v>Results higher than you expected? We can tell you whether they are typical. Ask Lloyd Prichard at sales@shipnet</v>
      </c>
      <c r="B21" s="2"/>
      <c r="C21" s="2"/>
      <c r="D21" s="2"/>
      <c r="E21" s="2"/>
      <c r="F21" s="2"/>
      <c r="G21" s="2"/>
      <c r="H21" s="2"/>
    </row>
  </sheetData>
  <mergeCells count="2">
    <mergeCell ref="A20:H20"/>
    <mergeCell ref="A21:H21"/>
  </mergeCells>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9324A"/>
    <pageSetUpPr fitToPage="1"/>
  </sheetPr>
  <dimension ref="A1:I24"/>
  <sheetViews>
    <sheetView showGridLines="0" zoomScaleNormal="100" workbookViewId="0"/>
  </sheetViews>
  <sheetFormatPr defaultColWidth="8.7109375" defaultRowHeight="15" x14ac:dyDescent="0.25"/>
  <cols>
    <col min="1" max="1" width="28" customWidth="1"/>
    <col min="2" max="2" width="10" customWidth="1"/>
    <col min="3" max="3" width="16" customWidth="1"/>
    <col min="4" max="6" width="13" customWidth="1"/>
    <col min="7" max="7" width="12" customWidth="1"/>
    <col min="8" max="8" width="14" customWidth="1"/>
    <col min="9" max="9" width="34" customWidth="1"/>
  </cols>
  <sheetData>
    <row r="1" spans="1:9" ht="27.75" customHeight="1" x14ac:dyDescent="0.3">
      <c r="A1" s="8" t="s">
        <v>303</v>
      </c>
      <c r="B1" s="9"/>
      <c r="C1" s="9"/>
      <c r="D1" s="9"/>
      <c r="E1" s="9"/>
      <c r="F1" s="9"/>
      <c r="G1" s="9"/>
      <c r="H1" s="9"/>
      <c r="I1" s="9"/>
    </row>
    <row r="2" spans="1:9" ht="19.5" customHeight="1" x14ac:dyDescent="0.25">
      <c r="A2" s="10" t="s">
        <v>304</v>
      </c>
      <c r="B2" s="9"/>
      <c r="C2" s="9"/>
      <c r="D2" s="9"/>
      <c r="E2" s="9"/>
      <c r="F2" s="9"/>
      <c r="G2" s="9"/>
      <c r="H2" s="9"/>
      <c r="I2" s="9"/>
    </row>
    <row r="3" spans="1:9" ht="3.75" customHeight="1" x14ac:dyDescent="0.25">
      <c r="A3" s="11"/>
      <c r="B3" s="11"/>
      <c r="C3" s="11"/>
      <c r="D3" s="11"/>
      <c r="E3" s="11"/>
      <c r="F3" s="11"/>
      <c r="G3" s="11"/>
      <c r="H3" s="11"/>
      <c r="I3" s="11"/>
    </row>
    <row r="5" spans="1:9" ht="31.5" customHeight="1" x14ac:dyDescent="0.25">
      <c r="A5" s="18" t="s">
        <v>305</v>
      </c>
      <c r="B5" s="18" t="s">
        <v>56</v>
      </c>
      <c r="C5" s="18" t="s">
        <v>306</v>
      </c>
      <c r="D5" s="18" t="s">
        <v>307</v>
      </c>
      <c r="E5" s="18" t="s">
        <v>308</v>
      </c>
      <c r="F5" s="18" t="s">
        <v>188</v>
      </c>
      <c r="G5" s="18" t="s">
        <v>309</v>
      </c>
      <c r="H5" s="18" t="s">
        <v>310</v>
      </c>
      <c r="I5" s="18" t="s">
        <v>145</v>
      </c>
    </row>
    <row r="6" spans="1:9" x14ac:dyDescent="0.25">
      <c r="A6" s="14" t="s">
        <v>311</v>
      </c>
      <c r="B6" s="21">
        <v>2</v>
      </c>
      <c r="C6" s="21">
        <v>15000</v>
      </c>
      <c r="D6" s="21">
        <v>5000</v>
      </c>
      <c r="E6" s="21">
        <v>2000</v>
      </c>
      <c r="F6" s="25">
        <f t="shared" ref="F6:F20" si="0">N(B6)*(N(C6)+N(D6)+N(E6))</f>
        <v>44000</v>
      </c>
      <c r="G6" s="14" t="s">
        <v>180</v>
      </c>
      <c r="H6" s="25">
        <f t="shared" ref="H6:H20" si="1">IF(G6="Yes",0,F6)</f>
        <v>44000</v>
      </c>
      <c r="I6" s="14" t="s">
        <v>312</v>
      </c>
    </row>
    <row r="7" spans="1:9" x14ac:dyDescent="0.25">
      <c r="A7" s="14" t="s">
        <v>313</v>
      </c>
      <c r="B7" s="21">
        <v>1</v>
      </c>
      <c r="C7" s="21">
        <v>10000</v>
      </c>
      <c r="D7" s="21">
        <v>0</v>
      </c>
      <c r="E7" s="21">
        <v>3000</v>
      </c>
      <c r="F7" s="25">
        <f t="shared" si="0"/>
        <v>13000</v>
      </c>
      <c r="G7" s="14" t="s">
        <v>180</v>
      </c>
      <c r="H7" s="25">
        <f t="shared" si="1"/>
        <v>13000</v>
      </c>
      <c r="I7" s="14"/>
    </row>
    <row r="8" spans="1:9" x14ac:dyDescent="0.25">
      <c r="A8" s="14" t="s">
        <v>314</v>
      </c>
      <c r="B8" s="21">
        <v>1</v>
      </c>
      <c r="C8" s="21">
        <v>5000</v>
      </c>
      <c r="D8" s="21">
        <v>1000</v>
      </c>
      <c r="E8" s="21">
        <v>0</v>
      </c>
      <c r="F8" s="25">
        <f t="shared" si="0"/>
        <v>6000</v>
      </c>
      <c r="G8" s="14" t="s">
        <v>178</v>
      </c>
      <c r="H8" s="25">
        <f t="shared" si="1"/>
        <v>0</v>
      </c>
      <c r="I8" s="14"/>
    </row>
    <row r="9" spans="1:9" x14ac:dyDescent="0.25">
      <c r="A9" s="27"/>
      <c r="B9" s="21"/>
      <c r="C9" s="21"/>
      <c r="D9" s="21"/>
      <c r="E9" s="21"/>
      <c r="F9" s="25">
        <f t="shared" si="0"/>
        <v>0</v>
      </c>
      <c r="G9" s="27"/>
      <c r="H9" s="25">
        <f t="shared" si="1"/>
        <v>0</v>
      </c>
      <c r="I9" s="27"/>
    </row>
    <row r="10" spans="1:9" x14ac:dyDescent="0.25">
      <c r="A10" s="27"/>
      <c r="B10" s="21"/>
      <c r="C10" s="21"/>
      <c r="D10" s="21"/>
      <c r="E10" s="21"/>
      <c r="F10" s="25">
        <f t="shared" si="0"/>
        <v>0</v>
      </c>
      <c r="G10" s="27"/>
      <c r="H10" s="25">
        <f t="shared" si="1"/>
        <v>0</v>
      </c>
      <c r="I10" s="27"/>
    </row>
    <row r="11" spans="1:9" x14ac:dyDescent="0.25">
      <c r="A11" s="27"/>
      <c r="B11" s="21"/>
      <c r="C11" s="21"/>
      <c r="D11" s="21"/>
      <c r="E11" s="21"/>
      <c r="F11" s="25">
        <f t="shared" si="0"/>
        <v>0</v>
      </c>
      <c r="G11" s="27"/>
      <c r="H11" s="25">
        <f t="shared" si="1"/>
        <v>0</v>
      </c>
      <c r="I11" s="27"/>
    </row>
    <row r="12" spans="1:9" x14ac:dyDescent="0.25">
      <c r="A12" s="27"/>
      <c r="B12" s="21"/>
      <c r="C12" s="21"/>
      <c r="D12" s="21"/>
      <c r="E12" s="21"/>
      <c r="F12" s="25">
        <f t="shared" si="0"/>
        <v>0</v>
      </c>
      <c r="G12" s="27"/>
      <c r="H12" s="25">
        <f t="shared" si="1"/>
        <v>0</v>
      </c>
      <c r="I12" s="27"/>
    </row>
    <row r="13" spans="1:9" x14ac:dyDescent="0.25">
      <c r="A13" s="27"/>
      <c r="B13" s="21"/>
      <c r="C13" s="21"/>
      <c r="D13" s="21"/>
      <c r="E13" s="21"/>
      <c r="F13" s="25">
        <f t="shared" si="0"/>
        <v>0</v>
      </c>
      <c r="G13" s="27"/>
      <c r="H13" s="25">
        <f t="shared" si="1"/>
        <v>0</v>
      </c>
      <c r="I13" s="27"/>
    </row>
    <row r="14" spans="1:9" x14ac:dyDescent="0.25">
      <c r="A14" s="27"/>
      <c r="B14" s="21"/>
      <c r="C14" s="21"/>
      <c r="D14" s="21"/>
      <c r="E14" s="21"/>
      <c r="F14" s="25">
        <f t="shared" si="0"/>
        <v>0</v>
      </c>
      <c r="G14" s="27"/>
      <c r="H14" s="25">
        <f t="shared" si="1"/>
        <v>0</v>
      </c>
      <c r="I14" s="27"/>
    </row>
    <row r="15" spans="1:9" x14ac:dyDescent="0.25">
      <c r="A15" s="27"/>
      <c r="B15" s="21"/>
      <c r="C15" s="21"/>
      <c r="D15" s="21"/>
      <c r="E15" s="21"/>
      <c r="F15" s="25">
        <f t="shared" si="0"/>
        <v>0</v>
      </c>
      <c r="G15" s="27"/>
      <c r="H15" s="25">
        <f t="shared" si="1"/>
        <v>0</v>
      </c>
      <c r="I15" s="27"/>
    </row>
    <row r="16" spans="1:9" x14ac:dyDescent="0.25">
      <c r="A16" s="27"/>
      <c r="B16" s="21"/>
      <c r="C16" s="21"/>
      <c r="D16" s="21"/>
      <c r="E16" s="21"/>
      <c r="F16" s="25">
        <f t="shared" si="0"/>
        <v>0</v>
      </c>
      <c r="G16" s="27"/>
      <c r="H16" s="25">
        <f t="shared" si="1"/>
        <v>0</v>
      </c>
      <c r="I16" s="27"/>
    </row>
    <row r="17" spans="1:9" x14ac:dyDescent="0.25">
      <c r="A17" s="27"/>
      <c r="B17" s="21"/>
      <c r="C17" s="21"/>
      <c r="D17" s="21"/>
      <c r="E17" s="21"/>
      <c r="F17" s="25">
        <f t="shared" si="0"/>
        <v>0</v>
      </c>
      <c r="G17" s="27"/>
      <c r="H17" s="25">
        <f t="shared" si="1"/>
        <v>0</v>
      </c>
      <c r="I17" s="27"/>
    </row>
    <row r="18" spans="1:9" x14ac:dyDescent="0.25">
      <c r="A18" s="27"/>
      <c r="B18" s="21"/>
      <c r="C18" s="21"/>
      <c r="D18" s="21"/>
      <c r="E18" s="21"/>
      <c r="F18" s="25">
        <f t="shared" si="0"/>
        <v>0</v>
      </c>
      <c r="G18" s="27"/>
      <c r="H18" s="25">
        <f t="shared" si="1"/>
        <v>0</v>
      </c>
      <c r="I18" s="27"/>
    </row>
    <row r="19" spans="1:9" x14ac:dyDescent="0.25">
      <c r="A19" s="27"/>
      <c r="B19" s="21"/>
      <c r="C19" s="21"/>
      <c r="D19" s="21"/>
      <c r="E19" s="21"/>
      <c r="F19" s="25">
        <f t="shared" si="0"/>
        <v>0</v>
      </c>
      <c r="G19" s="27"/>
      <c r="H19" s="25">
        <f t="shared" si="1"/>
        <v>0</v>
      </c>
      <c r="I19" s="27"/>
    </row>
    <row r="20" spans="1:9" x14ac:dyDescent="0.25">
      <c r="A20" s="27"/>
      <c r="B20" s="21"/>
      <c r="C20" s="21"/>
      <c r="D20" s="21"/>
      <c r="E20" s="21"/>
      <c r="F20" s="25">
        <f t="shared" si="0"/>
        <v>0</v>
      </c>
      <c r="G20" s="27"/>
      <c r="H20" s="25">
        <f t="shared" si="1"/>
        <v>0</v>
      </c>
      <c r="I20" s="27"/>
    </row>
    <row r="21" spans="1:9" x14ac:dyDescent="0.25">
      <c r="A21" s="19" t="s">
        <v>188</v>
      </c>
      <c r="F21" s="28">
        <f>SUM(F6:F20)</f>
        <v>63000</v>
      </c>
      <c r="H21" s="28">
        <f>SUM(H6:H20)</f>
        <v>57000</v>
      </c>
    </row>
    <row r="23" spans="1:9" ht="15" customHeight="1" x14ac:dyDescent="0.25">
      <c r="A23" s="6" t="s">
        <v>315</v>
      </c>
      <c r="B23" s="6"/>
      <c r="C23" s="6"/>
      <c r="D23" s="6"/>
      <c r="E23" s="6"/>
      <c r="F23" s="6"/>
      <c r="G23" s="6"/>
      <c r="H23" s="6"/>
      <c r="I23" s="6"/>
    </row>
    <row r="24" spans="1:9" x14ac:dyDescent="0.25">
      <c r="A24" s="2" t="str">
        <f>"Not sure what a vessel takeover or new entity really involves? Ask "&amp;'Start here'!$C$19&amp;" at "&amp;'Start here'!$C$20</f>
        <v>Not sure what a vessel takeover or new entity really involves? Ask Lloyd Prichard at sales@shipnet</v>
      </c>
      <c r="B24" s="2"/>
      <c r="C24" s="2"/>
      <c r="D24" s="2"/>
      <c r="E24" s="2"/>
      <c r="F24" s="2"/>
      <c r="G24" s="2"/>
      <c r="H24" s="2"/>
      <c r="I24" s="2"/>
    </row>
  </sheetData>
  <mergeCells count="2">
    <mergeCell ref="A23:I23"/>
    <mergeCell ref="A24:I24"/>
  </mergeCells>
  <dataValidations count="2">
    <dataValidation type="list" allowBlank="1" sqref="A6:A20" xr:uid="{00000000-0002-0000-0600-000000000000}">
      <formula1>"Vessel joining,Vessel leaving,New management contract,New owning entity,New reporting currency,New system or integration,Other"</formula1>
      <formula2>0</formula2>
    </dataValidation>
    <dataValidation type="list" allowBlank="1" sqref="G6:G20" xr:uid="{00000000-0002-0000-0600-000001000000}">
      <formula1>"Yes,No"</formula1>
      <formula2>0</formula2>
    </dataValidation>
  </dataValidations>
  <pageMargins left="0.75" right="0.75" top="1" bottom="1" header="0.511811023622047" footer="0.511811023622047"/>
  <pageSetup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9324A"/>
    <pageSetUpPr fitToPage="1"/>
  </sheetPr>
  <dimension ref="A1:D23"/>
  <sheetViews>
    <sheetView showGridLines="0" topLeftCell="A10" zoomScaleNormal="100" workbookViewId="0"/>
  </sheetViews>
  <sheetFormatPr defaultColWidth="8.7109375" defaultRowHeight="15" x14ac:dyDescent="0.25"/>
  <cols>
    <col min="1" max="1" width="70" customWidth="1"/>
    <col min="2" max="2" width="14" customWidth="1"/>
    <col min="3" max="3" width="50" customWidth="1"/>
    <col min="4" max="4" width="4" customWidth="1"/>
  </cols>
  <sheetData>
    <row r="1" spans="1:4" ht="27.75" customHeight="1" x14ac:dyDescent="0.3">
      <c r="A1" s="8" t="s">
        <v>49</v>
      </c>
      <c r="B1" s="9"/>
      <c r="C1" s="9"/>
      <c r="D1" s="9"/>
    </row>
    <row r="2" spans="1:4" ht="19.5" customHeight="1" x14ac:dyDescent="0.25">
      <c r="A2" s="10" t="s">
        <v>316</v>
      </c>
      <c r="B2" s="9"/>
      <c r="C2" s="9"/>
      <c r="D2" s="9"/>
    </row>
    <row r="3" spans="1:4" ht="3.75" customHeight="1" x14ac:dyDescent="0.25">
      <c r="A3" s="11"/>
      <c r="B3" s="11"/>
      <c r="C3" s="11"/>
      <c r="D3" s="11"/>
    </row>
    <row r="5" spans="1:4" ht="31.5" customHeight="1" x14ac:dyDescent="0.25">
      <c r="A5" s="18" t="s">
        <v>317</v>
      </c>
      <c r="B5" s="18" t="s">
        <v>318</v>
      </c>
      <c r="C5" s="18" t="s">
        <v>319</v>
      </c>
      <c r="D5" s="18"/>
    </row>
    <row r="6" spans="1:4" ht="30" customHeight="1" x14ac:dyDescent="0.25">
      <c r="A6" s="20" t="s">
        <v>320</v>
      </c>
      <c r="B6" s="27"/>
      <c r="C6" s="17" t="s">
        <v>321</v>
      </c>
    </row>
    <row r="7" spans="1:4" ht="30" customHeight="1" x14ac:dyDescent="0.25">
      <c r="A7" s="20" t="s">
        <v>322</v>
      </c>
      <c r="B7" s="27"/>
      <c r="C7" s="17" t="s">
        <v>323</v>
      </c>
    </row>
    <row r="8" spans="1:4" ht="30" customHeight="1" x14ac:dyDescent="0.25">
      <c r="A8" s="20" t="s">
        <v>324</v>
      </c>
      <c r="B8" s="27"/>
      <c r="C8" s="17" t="s">
        <v>325</v>
      </c>
    </row>
    <row r="9" spans="1:4" ht="30" customHeight="1" x14ac:dyDescent="0.25">
      <c r="A9" s="20" t="s">
        <v>326</v>
      </c>
      <c r="B9" s="27"/>
      <c r="C9" s="17" t="s">
        <v>327</v>
      </c>
    </row>
    <row r="10" spans="1:4" ht="30" customHeight="1" x14ac:dyDescent="0.25">
      <c r="A10" s="20" t="s">
        <v>328</v>
      </c>
      <c r="B10" s="27"/>
      <c r="C10" s="17" t="s">
        <v>329</v>
      </c>
    </row>
    <row r="11" spans="1:4" ht="30" customHeight="1" x14ac:dyDescent="0.25">
      <c r="A11" s="20" t="s">
        <v>330</v>
      </c>
      <c r="B11" s="27"/>
      <c r="C11" s="17" t="s">
        <v>331</v>
      </c>
    </row>
    <row r="12" spans="1:4" ht="30" customHeight="1" x14ac:dyDescent="0.25">
      <c r="A12" s="20" t="s">
        <v>332</v>
      </c>
      <c r="B12" s="27"/>
      <c r="C12" s="17" t="s">
        <v>333</v>
      </c>
    </row>
    <row r="13" spans="1:4" ht="30" customHeight="1" x14ac:dyDescent="0.25">
      <c r="A13" s="20" t="s">
        <v>334</v>
      </c>
      <c r="B13" s="27"/>
      <c r="C13" s="17" t="s">
        <v>335</v>
      </c>
    </row>
    <row r="14" spans="1:4" ht="30" customHeight="1" x14ac:dyDescent="0.25">
      <c r="A14" s="20" t="s">
        <v>336</v>
      </c>
      <c r="B14" s="27"/>
      <c r="C14" s="17" t="s">
        <v>337</v>
      </c>
    </row>
    <row r="15" spans="1:4" ht="30" customHeight="1" x14ac:dyDescent="0.25">
      <c r="A15" s="20" t="s">
        <v>338</v>
      </c>
      <c r="B15" s="27"/>
      <c r="C15" s="17" t="s">
        <v>339</v>
      </c>
    </row>
    <row r="16" spans="1:4" ht="30" customHeight="1" x14ac:dyDescent="0.25">
      <c r="A16" s="20" t="s">
        <v>340</v>
      </c>
      <c r="B16" s="27"/>
      <c r="C16" s="17" t="s">
        <v>341</v>
      </c>
    </row>
    <row r="17" spans="1:3" ht="30" customHeight="1" x14ac:dyDescent="0.25">
      <c r="A17" s="20" t="s">
        <v>342</v>
      </c>
      <c r="B17" s="27"/>
      <c r="C17" s="17" t="s">
        <v>343</v>
      </c>
    </row>
    <row r="19" spans="1:3" x14ac:dyDescent="0.25">
      <c r="A19" s="19" t="s">
        <v>344</v>
      </c>
      <c r="B19" s="28">
        <f>COUNTIF(B6:B17,"Yes")</f>
        <v>0</v>
      </c>
    </row>
    <row r="20" spans="1:3" x14ac:dyDescent="0.25">
      <c r="A20" s="19" t="s">
        <v>345</v>
      </c>
      <c r="B20" s="28">
        <f>COUNTIF(B6:B17,"No")</f>
        <v>0</v>
      </c>
    </row>
    <row r="21" spans="1:3" x14ac:dyDescent="0.25">
      <c r="A21" s="19" t="s">
        <v>346</v>
      </c>
      <c r="B21" s="28">
        <f>COUNTIF(B6:B17,"Not sure")</f>
        <v>0</v>
      </c>
    </row>
    <row r="23" spans="1:3" x14ac:dyDescent="0.25">
      <c r="A23" s="2" t="str">
        <f>"Any ""Not sure"" answers? Ask "&amp;'Start here'!$C$19&amp;" at "&amp;'Start here'!$C$20</f>
        <v>Any "Not sure" answers? Ask Lloyd Prichard at sales@shipnet</v>
      </c>
      <c r="B23" s="2"/>
      <c r="C23" s="2"/>
    </row>
  </sheetData>
  <mergeCells count="1">
    <mergeCell ref="A23:C23"/>
  </mergeCells>
  <dataValidations count="1">
    <dataValidation type="list" allowBlank="1" sqref="B6:B17" xr:uid="{00000000-0002-0000-0700-000000000000}">
      <formula1>"Yes,No,Not sure"</formula1>
      <formula2>0</formula2>
    </dataValidation>
  </dataValidations>
  <pageMargins left="0.75" right="0.75" top="1" bottom="1" header="0.511811023622047" footer="0.511811023622047"/>
  <pageSetup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9324A"/>
    <pageSetUpPr fitToPage="1"/>
  </sheetPr>
  <dimension ref="A1:D29"/>
  <sheetViews>
    <sheetView showGridLines="0" tabSelected="1" zoomScaleNormal="100" workbookViewId="0"/>
  </sheetViews>
  <sheetFormatPr defaultColWidth="8.7109375" defaultRowHeight="15" x14ac:dyDescent="0.25"/>
  <cols>
    <col min="1" max="1" width="48" customWidth="1"/>
    <col min="2" max="2" width="18" customWidth="1"/>
    <col min="3" max="3" width="15" customWidth="1"/>
    <col min="4" max="4" width="66" customWidth="1"/>
  </cols>
  <sheetData>
    <row r="1" spans="1:4" ht="27.75" customHeight="1" x14ac:dyDescent="0.3">
      <c r="A1" s="8" t="s">
        <v>39</v>
      </c>
      <c r="B1" s="9"/>
      <c r="C1" s="9"/>
      <c r="D1" s="9"/>
    </row>
    <row r="2" spans="1:4" ht="19.5" customHeight="1" x14ac:dyDescent="0.25">
      <c r="A2" s="10" t="s">
        <v>347</v>
      </c>
      <c r="B2" s="9"/>
      <c r="C2" s="9"/>
      <c r="D2" s="9"/>
    </row>
    <row r="3" spans="1:4" ht="3.75" customHeight="1" x14ac:dyDescent="0.25">
      <c r="A3" s="11"/>
      <c r="B3" s="11"/>
      <c r="C3" s="11"/>
      <c r="D3" s="11"/>
    </row>
    <row r="5" spans="1:4" ht="31.5" customHeight="1" x14ac:dyDescent="0.25">
      <c r="A5" s="18" t="s">
        <v>348</v>
      </c>
      <c r="B5" s="18" t="s">
        <v>349</v>
      </c>
      <c r="C5" s="18" t="s">
        <v>301</v>
      </c>
      <c r="D5" s="18" t="s">
        <v>350</v>
      </c>
    </row>
    <row r="6" spans="1:4" ht="30" customHeight="1" x14ac:dyDescent="0.25">
      <c r="A6" s="20" t="s">
        <v>351</v>
      </c>
      <c r="B6" s="25">
        <f>'Rollover check'!D18</f>
        <v>24720000</v>
      </c>
      <c r="C6" s="25">
        <f>IF('Your fleet'!$C$8=0,0,B6/'Your fleet'!$C$8)</f>
        <v>2060000</v>
      </c>
      <c r="D6" s="20"/>
    </row>
    <row r="7" spans="1:4" ht="30" customHeight="1" x14ac:dyDescent="0.25">
      <c r="A7" s="20" t="s">
        <v>352</v>
      </c>
      <c r="B7" s="25">
        <f>'Rollover check'!F18</f>
        <v>24720000</v>
      </c>
      <c r="C7" s="25">
        <f>IF('Your fleet'!$C$8=0,0,B7/'Your fleet'!$C$8)</f>
        <v>2060000</v>
      </c>
      <c r="D7" s="20"/>
    </row>
    <row r="8" spans="1:4" ht="30" customHeight="1" x14ac:dyDescent="0.25">
      <c r="A8" s="20" t="s">
        <v>353</v>
      </c>
      <c r="B8" s="25">
        <f>B7-B6</f>
        <v>0</v>
      </c>
      <c r="C8" s="25">
        <f>IF('Your fleet'!$C$8=0,0,B8/'Your fleet'!$C$8)</f>
        <v>0</v>
      </c>
      <c r="D8" s="20" t="str">
        <f>IF(B8=0,"No change from the rollover yet: test each line against 2026 actuals.","You have adjusted the rollover. Check every change has a written reason.")</f>
        <v>No change from the rollover yet: test each line against 2026 actuals.</v>
      </c>
    </row>
    <row r="9" spans="1:4" ht="30" customHeight="1" x14ac:dyDescent="0.25">
      <c r="A9" s="20" t="s">
        <v>354</v>
      </c>
      <c r="B9" s="25" t="str">
        <f>'Rollover check'!I18</f>
        <v>3 lines to check</v>
      </c>
      <c r="C9" s="26"/>
      <c r="D9" s="20"/>
    </row>
    <row r="10" spans="1:4" ht="30" customHeight="1" x14ac:dyDescent="0.25">
      <c r="A10" s="20" t="s">
        <v>355</v>
      </c>
      <c r="B10" s="25" t="str">
        <f>'Rollover check'!J18</f>
        <v>4 not by vessel</v>
      </c>
      <c r="C10" s="26"/>
      <c r="D10" s="20"/>
    </row>
    <row r="11" spans="1:4" ht="18" customHeight="1" x14ac:dyDescent="0.25">
      <c r="A11" s="15" t="s">
        <v>356</v>
      </c>
      <c r="B11" s="16"/>
      <c r="C11" s="16"/>
      <c r="D11" s="16"/>
    </row>
    <row r="12" spans="1:4" ht="30" customHeight="1" x14ac:dyDescent="0.25">
      <c r="A12" s="20" t="s">
        <v>357</v>
      </c>
      <c r="B12" s="25">
        <f>Compliance!B41</f>
        <v>849919.64835164812</v>
      </c>
      <c r="C12" s="25">
        <f>IF('Your fleet'!$C$8=0,0,B12/'Your fleet'!$C$8)</f>
        <v>70826.637362637339</v>
      </c>
      <c r="D12" s="20" t="str">
        <f>IF(B12&gt;0,"Budget gap: 2026 compliance costs fall due in 2027.","Covered.")</f>
        <v>Budget gap: 2026 compliance costs fall due in 2027.</v>
      </c>
    </row>
    <row r="13" spans="1:4" ht="30" customHeight="1" x14ac:dyDescent="0.25">
      <c r="A13" s="20" t="s">
        <v>358</v>
      </c>
      <c r="B13" s="25">
        <f>'Fleet changes'!H21</f>
        <v>57000</v>
      </c>
      <c r="C13" s="25">
        <f>IF('Your fleet'!$C$8=0,0,B13/'Your fleet'!$C$8)</f>
        <v>4750</v>
      </c>
      <c r="D13" s="20" t="str">
        <f>IF(B13&gt;0,"Known changes still need a budget line.","Known changes are covered.")</f>
        <v>Known changes still need a budget line.</v>
      </c>
    </row>
    <row r="14" spans="1:4" ht="30" customHeight="1" x14ac:dyDescent="0.25">
      <c r="A14" s="19" t="s">
        <v>359</v>
      </c>
      <c r="B14" s="28">
        <f>B12+B13</f>
        <v>906919.64835164812</v>
      </c>
      <c r="C14" s="25">
        <f>IF('Your fleet'!$C$8=0,0,B14/'Your fleet'!$C$8)</f>
        <v>75576.637362637339</v>
      </c>
      <c r="D14" s="20" t="str">
        <f>IF(B7=0,"",TEXT(B14/B7,"0.0%")&amp;" of your 2027 working figure.")</f>
        <v>3.7% of your 2027 working figure.</v>
      </c>
    </row>
    <row r="15" spans="1:4" ht="30" customHeight="1" x14ac:dyDescent="0.25">
      <c r="A15" s="20" t="s">
        <v>360</v>
      </c>
      <c r="B15" s="25">
        <f>Compliance!B42</f>
        <v>794880</v>
      </c>
      <c r="C15" s="25">
        <f>IF('Your fleet'!$C$8=0,0,B15/'Your fleet'!$C$8)</f>
        <v>66240</v>
      </c>
      <c r="D15" s="20" t="str">
        <f>IF(B15&gt;0,"Accrues through 2027, paid in 2028. Not included in the total above.","Covered.")</f>
        <v>Accrues through 2027, paid in 2028. Not included in the total above.</v>
      </c>
    </row>
    <row r="16" spans="1:4" ht="18" customHeight="1" x14ac:dyDescent="0.25">
      <c r="A16" s="15" t="s">
        <v>361</v>
      </c>
      <c r="B16" s="16"/>
      <c r="C16" s="16"/>
      <c r="D16" s="16"/>
    </row>
    <row r="17" spans="1:4" ht="30" customHeight="1" x14ac:dyDescent="0.25">
      <c r="A17" s="19" t="s">
        <v>362</v>
      </c>
      <c r="B17" s="28">
        <f>'Hidden costs'!G15</f>
        <v>588735</v>
      </c>
      <c r="C17" s="25">
        <f>IF('Your fleet'!$C$8=0,0,B17/'Your fleet'!$C$8)</f>
        <v>49061.25</v>
      </c>
      <c r="D17" s="20" t="str">
        <f>IF('Hidden costs'!G17&gt;=$B$22,"Above your threshold: a sign that systems and processes are costing real capacity.","Below your threshold.")</f>
        <v>Above your threshold: a sign that systems and processes are costing real capacity.</v>
      </c>
    </row>
    <row r="18" spans="1:4" ht="30" customHeight="1" x14ac:dyDescent="0.25">
      <c r="A18" s="20" t="s">
        <v>363</v>
      </c>
      <c r="B18" s="34">
        <f>'Hidden costs'!F16</f>
        <v>3.178550724637681</v>
      </c>
      <c r="C18" s="26"/>
      <c r="D18" s="20"/>
    </row>
    <row r="19" spans="1:4" ht="30" customHeight="1" x14ac:dyDescent="0.25">
      <c r="A19" s="20" t="s">
        <v>364</v>
      </c>
      <c r="B19" s="25">
        <f>'Before you sign off'!B20+'Before you sign off'!B21</f>
        <v>0</v>
      </c>
      <c r="C19" s="26"/>
      <c r="D19" s="20" t="str">
        <f>IF(B19&gt;0,"Resolve these before approval.",IF('Before you sign off'!B19=12,"All answered Yes.","Answer the questions on the Before you sign off sheet."))</f>
        <v>Answer the questions on the Before you sign off sheet.</v>
      </c>
    </row>
    <row r="22" spans="1:4" x14ac:dyDescent="0.25">
      <c r="A22" s="20" t="s">
        <v>365</v>
      </c>
      <c r="B22" s="22">
        <v>0.02</v>
      </c>
      <c r="D22" s="17" t="s">
        <v>366</v>
      </c>
    </row>
    <row r="24" spans="1:4" x14ac:dyDescent="0.25">
      <c r="A24" s="15" t="s">
        <v>367</v>
      </c>
      <c r="B24" s="16"/>
      <c r="C24" s="16"/>
      <c r="D24" s="16"/>
    </row>
    <row r="25" spans="1:4" x14ac:dyDescent="0.25">
      <c r="A25" s="36" t="s">
        <v>368</v>
      </c>
      <c r="B25" s="7" t="str">
        <f>'Start here'!C19&amp;", "&amp;'Start here'!C20</f>
        <v>Lloyd Prichard, sales@shipnet</v>
      </c>
      <c r="C25" s="7"/>
      <c r="D25" s="7"/>
    </row>
    <row r="26" spans="1:4" x14ac:dyDescent="0.25">
      <c r="A26" s="36" t="s">
        <v>369</v>
      </c>
      <c r="B26" s="7" t="str">
        <f>'Start here'!C21</f>
        <v>https://meetings.hubspot.com/lloyd-prichard</v>
      </c>
      <c r="C26" s="7"/>
      <c r="D26" s="7"/>
    </row>
    <row r="27" spans="1:4" ht="15" customHeight="1" x14ac:dyDescent="0.25">
      <c r="A27" s="36" t="s">
        <v>24</v>
      </c>
      <c r="B27" s="7" t="s">
        <v>370</v>
      </c>
      <c r="C27" s="7"/>
      <c r="D27" s="7"/>
    </row>
    <row r="29" spans="1:4" ht="15" customHeight="1" x14ac:dyDescent="0.25">
      <c r="A29" s="6" t="s">
        <v>371</v>
      </c>
      <c r="B29" s="6"/>
      <c r="C29" s="6"/>
      <c r="D29" s="6"/>
    </row>
  </sheetData>
  <mergeCells count="4">
    <mergeCell ref="B25:D25"/>
    <mergeCell ref="B26:D26"/>
    <mergeCell ref="B27:D27"/>
    <mergeCell ref="A29:D29"/>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Start here</vt:lpstr>
      <vt:lpstr>Cheat sheet</vt:lpstr>
      <vt:lpstr>Your fleet</vt:lpstr>
      <vt:lpstr>Rollover check</vt:lpstr>
      <vt:lpstr>Compliance</vt:lpstr>
      <vt:lpstr>Hidden costs</vt:lpstr>
      <vt:lpstr>Fleet changes</vt:lpstr>
      <vt:lpstr>Before you sign off</vt:lpstr>
      <vt:lpstr>Your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Daniel James</cp:lastModifiedBy>
  <cp:revision>0</cp:revision>
  <dcterms:created xsi:type="dcterms:W3CDTF">2026-10-07T13:58:01Z</dcterms:created>
  <dcterms:modified xsi:type="dcterms:W3CDTF">2026-10-08T13:02:00Z</dcterms:modified>
  <dc:language>en-US</dc:language>
</cp:coreProperties>
</file>